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ctrlProps/ctrlProp1.xml" ContentType="application/vnd.ms-excel.controlproperties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n\Documents\School documents\4th semester\2. Concept phase (Scheme Design)\Component Analysis\"/>
    </mc:Choice>
  </mc:AlternateContent>
  <bookViews>
    <workbookView xWindow="43695" yWindow="0" windowWidth="21570" windowHeight="8145" tabRatio="767"/>
  </bookViews>
  <sheets>
    <sheet name="Plant Inventory" sheetId="1" r:id="rId1"/>
    <sheet name="Seed Starting Log" sheetId="21" state="hidden" r:id="rId2"/>
    <sheet name="Task List" sheetId="7" state="hidden" r:id="rId3"/>
    <sheet name="Garden Planning Grid" sheetId="5" state="hidden" r:id="rId4"/>
  </sheets>
  <definedNames>
    <definedName name="CalendarMonth">IF(Month="January",1,IF(Month="February",2,IF(Month="March",3,IF(Month="April",4,IF(Month="May",5,IF(Month="June",6,IF(Month="July",7,IF(Month="August",8,IF(Month="September",9,IF(Month="October",10,IF(Month="November",11,12)))))))))))</definedName>
    <definedName name="CalendarYear">'Task List'!$N$8</definedName>
    <definedName name="DueDate">TaskList[[due date]:[% complete]]</definedName>
    <definedName name="Month">'Task List'!$I$8</definedName>
    <definedName name="TransplantDate">'Seed Starting Log'!$G$3</definedName>
  </definedNames>
  <calcPr calcId="152511"/>
</workbook>
</file>

<file path=xl/calcChain.xml><?xml version="1.0" encoding="utf-8"?>
<calcChain xmlns="http://schemas.openxmlformats.org/spreadsheetml/2006/main">
  <c r="K54" i="1" l="1"/>
  <c r="K55" i="1"/>
  <c r="K53" i="1"/>
  <c r="K52" i="1"/>
  <c r="K51" i="1"/>
  <c r="K50" i="1"/>
  <c r="K49" i="1"/>
  <c r="K35" i="1" l="1"/>
  <c r="T35" i="1"/>
  <c r="T36" i="1"/>
  <c r="T34" i="1"/>
  <c r="K36" i="1"/>
  <c r="K65" i="1"/>
  <c r="T66" i="1"/>
  <c r="K66" i="1"/>
  <c r="T67" i="1"/>
  <c r="K67" i="1"/>
  <c r="T41" i="1" l="1"/>
  <c r="T40" i="1"/>
  <c r="T39" i="1"/>
  <c r="K40" i="1"/>
  <c r="K44" i="1"/>
  <c r="K15" i="1"/>
  <c r="T46" i="1"/>
  <c r="K46" i="1"/>
  <c r="T45" i="1"/>
  <c r="K45" i="1"/>
  <c r="T14" i="1"/>
  <c r="K14" i="1"/>
  <c r="T33" i="1"/>
  <c r="K33" i="1"/>
  <c r="T32" i="1"/>
  <c r="K32" i="1"/>
  <c r="K26" i="1"/>
  <c r="T24" i="1" l="1"/>
  <c r="K24" i="1"/>
  <c r="K18" i="1"/>
  <c r="T70" i="1"/>
  <c r="T69" i="1"/>
  <c r="T68" i="1"/>
  <c r="K70" i="1"/>
  <c r="K69" i="1"/>
  <c r="K68" i="1"/>
  <c r="H37" i="1"/>
  <c r="T37" i="1" s="1"/>
  <c r="T21" i="1" l="1"/>
  <c r="T19" i="1"/>
  <c r="T20" i="1"/>
  <c r="T17" i="1"/>
  <c r="K37" i="1"/>
  <c r="H23" i="1"/>
  <c r="T23" i="1" s="1"/>
  <c r="H16" i="1"/>
  <c r="T16" i="1" s="1"/>
  <c r="H22" i="1"/>
  <c r="T22" i="1" s="1"/>
  <c r="K23" i="1" l="1"/>
  <c r="K22" i="1"/>
  <c r="K16" i="1"/>
  <c r="K21" i="1"/>
  <c r="K20" i="1"/>
  <c r="K19" i="1"/>
  <c r="K17" i="1"/>
  <c r="T25" i="1"/>
  <c r="K25" i="1"/>
  <c r="K57" i="1"/>
  <c r="K59" i="1"/>
  <c r="K56" i="1"/>
  <c r="K41" i="1"/>
  <c r="K43" i="1"/>
  <c r="K39" i="1"/>
  <c r="K47" i="1"/>
  <c r="O22" i="7" l="1"/>
  <c r="N22" i="7"/>
  <c r="M22" i="7"/>
  <c r="L22" i="7"/>
  <c r="K22" i="7"/>
  <c r="J22" i="7"/>
  <c r="I22" i="7"/>
  <c r="O21" i="7"/>
  <c r="N21" i="7"/>
  <c r="M21" i="7"/>
  <c r="L21" i="7"/>
  <c r="K21" i="7"/>
  <c r="J21" i="7"/>
  <c r="I21" i="7"/>
  <c r="O20" i="7"/>
  <c r="N20" i="7"/>
  <c r="M20" i="7"/>
  <c r="L20" i="7"/>
  <c r="K20" i="7"/>
  <c r="J20" i="7"/>
  <c r="I20" i="7"/>
  <c r="O19" i="7"/>
  <c r="N19" i="7"/>
  <c r="M19" i="7"/>
  <c r="L19" i="7"/>
  <c r="K19" i="7"/>
  <c r="J19" i="7"/>
  <c r="I19" i="7"/>
  <c r="O18" i="7"/>
  <c r="N18" i="7"/>
  <c r="M18" i="7"/>
  <c r="L18" i="7"/>
  <c r="K18" i="7"/>
  <c r="J18" i="7"/>
  <c r="I18" i="7"/>
  <c r="O17" i="7"/>
  <c r="N17" i="7"/>
  <c r="M17" i="7"/>
  <c r="L17" i="7"/>
  <c r="K17" i="7"/>
  <c r="J17" i="7"/>
  <c r="I17" i="7"/>
  <c r="O16" i="7"/>
  <c r="N16" i="7"/>
  <c r="M16" i="7"/>
  <c r="L16" i="7"/>
  <c r="K16" i="7"/>
  <c r="J16" i="7"/>
  <c r="I16" i="7"/>
  <c r="O15" i="7"/>
  <c r="N15" i="7"/>
  <c r="M15" i="7"/>
  <c r="L15" i="7"/>
  <c r="K15" i="7"/>
  <c r="J15" i="7"/>
  <c r="I15" i="7"/>
  <c r="E15" i="7"/>
  <c r="O14" i="7"/>
  <c r="N14" i="7"/>
  <c r="M14" i="7"/>
  <c r="L14" i="7"/>
  <c r="K14" i="7"/>
  <c r="J14" i="7"/>
  <c r="I14" i="7"/>
  <c r="E14" i="7"/>
  <c r="O13" i="7"/>
  <c r="N13" i="7"/>
  <c r="M13" i="7"/>
  <c r="L13" i="7"/>
  <c r="K13" i="7"/>
  <c r="J13" i="7"/>
  <c r="I13" i="7"/>
  <c r="E13" i="7"/>
  <c r="O12" i="7"/>
  <c r="N12" i="7"/>
  <c r="M12" i="7"/>
  <c r="L12" i="7"/>
  <c r="K12" i="7"/>
  <c r="J12" i="7"/>
  <c r="I12" i="7"/>
  <c r="E12" i="7"/>
  <c r="O11" i="7"/>
  <c r="N11" i="7"/>
  <c r="M11" i="7"/>
  <c r="L11" i="7"/>
  <c r="K11" i="7"/>
  <c r="J11" i="7"/>
  <c r="I11" i="7"/>
  <c r="E11" i="7"/>
  <c r="H16" i="21"/>
  <c r="D16" i="21"/>
  <c r="I15" i="21"/>
  <c r="G15" i="21"/>
  <c r="I14" i="21"/>
  <c r="G14" i="21"/>
  <c r="I13" i="21"/>
  <c r="G13" i="21"/>
  <c r="T64" i="1"/>
  <c r="K64" i="1"/>
  <c r="T63" i="1"/>
  <c r="K63" i="1"/>
  <c r="T62" i="1"/>
  <c r="K62" i="1"/>
  <c r="T61" i="1"/>
  <c r="K61" i="1"/>
  <c r="T60" i="1"/>
  <c r="K60" i="1"/>
  <c r="T56" i="1"/>
  <c r="T50" i="1"/>
  <c r="T49" i="1"/>
  <c r="T48" i="1"/>
  <c r="K48" i="1"/>
  <c r="T42" i="1"/>
  <c r="K42" i="1"/>
  <c r="T38" i="1"/>
  <c r="K38" i="1"/>
  <c r="T31" i="1"/>
  <c r="K31" i="1"/>
  <c r="T30" i="1"/>
  <c r="K30" i="1"/>
  <c r="T29" i="1"/>
  <c r="K29" i="1"/>
  <c r="T28" i="1"/>
  <c r="K28" i="1"/>
  <c r="T27" i="1"/>
  <c r="K27" i="1"/>
  <c r="K71" i="1" l="1"/>
  <c r="K72" i="1" s="1"/>
  <c r="K73" i="1" s="1"/>
</calcChain>
</file>

<file path=xl/sharedStrings.xml><?xml version="1.0" encoding="utf-8"?>
<sst xmlns="http://schemas.openxmlformats.org/spreadsheetml/2006/main" count="654" uniqueCount="431">
  <si>
    <t>Garden Planning Grid</t>
  </si>
  <si>
    <t>Seed Starting Log</t>
  </si>
  <si>
    <t>Catalog</t>
  </si>
  <si>
    <t>S1</t>
  </si>
  <si>
    <t>S2</t>
  </si>
  <si>
    <t>S3</t>
  </si>
  <si>
    <t>Tomato</t>
  </si>
  <si>
    <t>Bell Pepper</t>
  </si>
  <si>
    <t>Sunflower</t>
  </si>
  <si>
    <t>Garden Supply</t>
  </si>
  <si>
    <t>Allow soil to dry slightly between watering</t>
  </si>
  <si>
    <t>Nicked seed, soaked for 24 hours</t>
  </si>
  <si>
    <t>id</t>
  </si>
  <si>
    <t>type</t>
  </si>
  <si>
    <t>source</t>
  </si>
  <si>
    <t>size</t>
  </si>
  <si>
    <t>location</t>
  </si>
  <si>
    <t>notes</t>
  </si>
  <si>
    <t>PLANTING DATA</t>
  </si>
  <si>
    <t>totals</t>
  </si>
  <si>
    <t>tray no.</t>
  </si>
  <si>
    <t>germination</t>
  </si>
  <si>
    <t>growth</t>
  </si>
  <si>
    <t>sow date</t>
  </si>
  <si>
    <t>total seeds</t>
  </si>
  <si>
    <t>SEED DATA</t>
  </si>
  <si>
    <t>AVERAGES</t>
  </si>
  <si>
    <t>NOTES</t>
  </si>
  <si>
    <t>feeding</t>
  </si>
  <si>
    <t>FEEDING &amp; NOTES</t>
  </si>
  <si>
    <t>Transplant date (date of last frost + any additional days):</t>
  </si>
  <si>
    <t>TASK LIST</t>
  </si>
  <si>
    <t>S</t>
  </si>
  <si>
    <t>M</t>
  </si>
  <si>
    <t>T</t>
  </si>
  <si>
    <t>W</t>
  </si>
  <si>
    <t>F</t>
  </si>
  <si>
    <t>Task List</t>
  </si>
  <si>
    <t>GARDEN PLOT DESCRIPTION</t>
  </si>
  <si>
    <t>Plant bell peppers</t>
  </si>
  <si>
    <t>Plant sunflowers</t>
  </si>
  <si>
    <t>Prep soil for planting</t>
  </si>
  <si>
    <t>task</t>
  </si>
  <si>
    <t>due date</t>
  </si>
  <si>
    <t>% complete</t>
  </si>
  <si>
    <t>done?</t>
  </si>
  <si>
    <t>Start in 3" pots</t>
  </si>
  <si>
    <t>Keep soil moist</t>
  </si>
  <si>
    <t xml:space="preserve">* 1 square = 1 square foot </t>
  </si>
  <si>
    <t>May</t>
  </si>
  <si>
    <t>Plant tomato seeds</t>
  </si>
  <si>
    <t>Transplant date</t>
  </si>
  <si>
    <t>Place in building</t>
  </si>
  <si>
    <t>date installation</t>
  </si>
  <si>
    <t>Company</t>
  </si>
  <si>
    <t xml:space="preserve">Maintainance </t>
  </si>
  <si>
    <t>Name component/element</t>
  </si>
  <si>
    <t>Characteristics</t>
  </si>
  <si>
    <t xml:space="preserve">Hollowcore </t>
  </si>
  <si>
    <t>Slab/flooring</t>
  </si>
  <si>
    <t>wintergarden</t>
  </si>
  <si>
    <t>Maintainance</t>
  </si>
  <si>
    <t>12x1,2x0,5m</t>
  </si>
  <si>
    <t>Cost/unit kr</t>
  </si>
  <si>
    <t>cost kr</t>
  </si>
  <si>
    <t>United precast concrete</t>
  </si>
  <si>
    <t>Replacement (years)</t>
  </si>
  <si>
    <t>12x1,2x0,32m</t>
  </si>
  <si>
    <t>Material List</t>
  </si>
  <si>
    <t>applied load 30KN/m² + 80mm support on both sides</t>
  </si>
  <si>
    <t>applied load 4KN/m² + 65mm support on both sides</t>
  </si>
  <si>
    <t>Ground floor</t>
  </si>
  <si>
    <t>SL-slab</t>
  </si>
  <si>
    <t>Abeo</t>
  </si>
  <si>
    <t>Punto de Reunion</t>
  </si>
  <si>
    <t>14x1,2x0,22m</t>
  </si>
  <si>
    <t>1st floor</t>
  </si>
  <si>
    <t>F1</t>
  </si>
  <si>
    <t>F2</t>
  </si>
  <si>
    <t>F3</t>
  </si>
  <si>
    <t>Wooden Flooring</t>
  </si>
  <si>
    <t>F4</t>
  </si>
  <si>
    <t>Ligno trend</t>
  </si>
  <si>
    <t>12x1,2x0,302m</t>
  </si>
  <si>
    <t>U-value</t>
  </si>
  <si>
    <t>2nd floor</t>
  </si>
  <si>
    <t>0,17</t>
  </si>
  <si>
    <t>Special requirements</t>
  </si>
  <si>
    <t>Fire resistance</t>
  </si>
  <si>
    <t>REI 240 A2,S1,d0</t>
  </si>
  <si>
    <t>REI 120 A2,S1,d0</t>
  </si>
  <si>
    <t>REI 60 A2,S1,d0</t>
  </si>
  <si>
    <t xml:space="preserve">applied load 4KN/m² </t>
  </si>
  <si>
    <t>Structural column</t>
  </si>
  <si>
    <t>Column</t>
  </si>
  <si>
    <t>Beam</t>
  </si>
  <si>
    <t>Delta Beam</t>
  </si>
  <si>
    <t>Peikko</t>
  </si>
  <si>
    <t>Spaencom</t>
  </si>
  <si>
    <t>Groundfloor</t>
  </si>
  <si>
    <t>Compressive strength 40Mpa</t>
  </si>
  <si>
    <t>40-60% less material used</t>
  </si>
  <si>
    <t>350kg/m²</t>
  </si>
  <si>
    <t>Acoustics: Air/step</t>
  </si>
  <si>
    <t>68/-</t>
  </si>
  <si>
    <t>57/77</t>
  </si>
  <si>
    <t>52/83</t>
  </si>
  <si>
    <t>6x0,3x0,3m</t>
  </si>
  <si>
    <t>/</t>
  </si>
  <si>
    <t>REI 180 A2,S1,d0</t>
  </si>
  <si>
    <t>Units</t>
  </si>
  <si>
    <t>min 77,5 mm support</t>
  </si>
  <si>
    <t>Groundfloor/ 1st floor</t>
  </si>
  <si>
    <t>Most thin construction possible</t>
  </si>
  <si>
    <t>min 80 mm support</t>
  </si>
  <si>
    <t>W1</t>
  </si>
  <si>
    <t>EI 240 A2,S1,d0</t>
  </si>
  <si>
    <t>0,03</t>
  </si>
  <si>
    <t>62/69</t>
  </si>
  <si>
    <t>51</t>
  </si>
  <si>
    <t>W2</t>
  </si>
  <si>
    <t>Basement</t>
  </si>
  <si>
    <t>REI120 A2,S1,d0</t>
  </si>
  <si>
    <t>Reinforced concrete wall</t>
  </si>
  <si>
    <t>Compressive strength 40Mpa; reinforcement: EN 10080</t>
  </si>
  <si>
    <t>1094</t>
  </si>
  <si>
    <t>45,5</t>
  </si>
  <si>
    <t>W3</t>
  </si>
  <si>
    <t>3*5*0,2m</t>
  </si>
  <si>
    <t>48</t>
  </si>
  <si>
    <t>W4</t>
  </si>
  <si>
    <t>Wooden wall Exterior</t>
  </si>
  <si>
    <t>1st floor/2nd floor</t>
  </si>
  <si>
    <t>REI60 A2,S1,d0</t>
  </si>
  <si>
    <t>3,6*5*0,573m</t>
  </si>
  <si>
    <t>0,09</t>
  </si>
  <si>
    <t>1670</t>
  </si>
  <si>
    <t>W6</t>
  </si>
  <si>
    <t>Prefab sandwish wall</t>
  </si>
  <si>
    <t>Exterior Wall</t>
  </si>
  <si>
    <t>Interior Wall</t>
  </si>
  <si>
    <t>Elevator Shafts</t>
  </si>
  <si>
    <t>3,6*5*0,413m</t>
  </si>
  <si>
    <t>0,13</t>
  </si>
  <si>
    <t>841,5</t>
  </si>
  <si>
    <t>819</t>
  </si>
  <si>
    <t>720</t>
  </si>
  <si>
    <t>531,6</t>
  </si>
  <si>
    <t>2320</t>
  </si>
  <si>
    <t>24,5</t>
  </si>
  <si>
    <t>S4</t>
  </si>
  <si>
    <t>Compressive strength 35 Mpa; reinfocement EN 14301</t>
  </si>
  <si>
    <t>3,6*6*0,430m</t>
  </si>
  <si>
    <t>GF1</t>
  </si>
  <si>
    <t>Glass facade</t>
  </si>
  <si>
    <t>Glass with steel frame panels</t>
  </si>
  <si>
    <t>2,1*3m</t>
  </si>
  <si>
    <t>724,359</t>
  </si>
  <si>
    <t>115</t>
  </si>
  <si>
    <t>GR1</t>
  </si>
  <si>
    <t>Glass roof</t>
  </si>
  <si>
    <t>2,15*2,8m</t>
  </si>
  <si>
    <t>1,4</t>
  </si>
  <si>
    <t>47/-</t>
  </si>
  <si>
    <t xml:space="preserve">In need of substructure to carry weigth </t>
  </si>
  <si>
    <t>50x50mm mullion (steel S260 NC); 40mm glass thickness wind pressure upto 2000PA</t>
  </si>
  <si>
    <t>3%</t>
  </si>
  <si>
    <t>1%</t>
  </si>
  <si>
    <t>F5</t>
  </si>
  <si>
    <t>Groundsupported floor</t>
  </si>
  <si>
    <t>Flooring</t>
  </si>
  <si>
    <t>Aalborg Portland</t>
  </si>
  <si>
    <t>599</t>
  </si>
  <si>
    <t>In need of Pillar foundation in this soil</t>
  </si>
  <si>
    <t>cost replacement/m² (kr)</t>
  </si>
  <si>
    <t>FS</t>
  </si>
  <si>
    <t>FP</t>
  </si>
  <si>
    <t>D1</t>
  </si>
  <si>
    <t>D2</t>
  </si>
  <si>
    <t>Wi1</t>
  </si>
  <si>
    <t>Wi2</t>
  </si>
  <si>
    <t>W7</t>
  </si>
  <si>
    <t>Wooden wall facing winter garden</t>
  </si>
  <si>
    <t>All building</t>
  </si>
  <si>
    <t>D3</t>
  </si>
  <si>
    <t>GR2</t>
  </si>
  <si>
    <t>Skylight</t>
  </si>
  <si>
    <t>R</t>
  </si>
  <si>
    <t>Wooden roof</t>
  </si>
  <si>
    <t>Roof</t>
  </si>
  <si>
    <t>E</t>
  </si>
  <si>
    <t>Elevator</t>
  </si>
  <si>
    <t>Stairs</t>
  </si>
  <si>
    <t>ST2</t>
  </si>
  <si>
    <t>Fl1</t>
  </si>
  <si>
    <t>Flooring finish</t>
  </si>
  <si>
    <t>Wooden flooring</t>
  </si>
  <si>
    <t>630,7</t>
  </si>
  <si>
    <t>REI30/60 A2,S1,d0</t>
  </si>
  <si>
    <t>854</t>
  </si>
  <si>
    <t>4,8-12*2,4*0,28m</t>
  </si>
  <si>
    <t>22</t>
  </si>
  <si>
    <t>18,2</t>
  </si>
  <si>
    <t>589,394</t>
  </si>
  <si>
    <t>93,5</t>
  </si>
  <si>
    <t>123,7</t>
  </si>
  <si>
    <t>GF2</t>
  </si>
  <si>
    <t>GF3</t>
  </si>
  <si>
    <t>GF4</t>
  </si>
  <si>
    <t>Hung up between roof and groundfloor</t>
  </si>
  <si>
    <t>Hung up between storey partition and groundfloor</t>
  </si>
  <si>
    <t>2,1*2,3m</t>
  </si>
  <si>
    <t>1st/2nd floor</t>
  </si>
  <si>
    <t>2*1,3m</t>
  </si>
  <si>
    <t>175,22</t>
  </si>
  <si>
    <t>36</t>
  </si>
  <si>
    <t>HSS composit column</t>
  </si>
  <si>
    <t>312,72</t>
  </si>
  <si>
    <t>Component Data</t>
  </si>
  <si>
    <t>Ruuki</t>
  </si>
  <si>
    <t>Precast concreet beam with steel reinforcement</t>
  </si>
  <si>
    <t>Needs foundation</t>
  </si>
  <si>
    <t>4*0,4m</t>
  </si>
  <si>
    <t>ST3</t>
  </si>
  <si>
    <t>1,3*4,3m</t>
  </si>
  <si>
    <t>1</t>
  </si>
  <si>
    <t>2</t>
  </si>
  <si>
    <t>29000</t>
  </si>
  <si>
    <t>Fire escape</t>
  </si>
  <si>
    <t>2,2*4,4*2,8m</t>
  </si>
  <si>
    <t>Prefabricated concrete stairs</t>
  </si>
  <si>
    <t>60800</t>
  </si>
  <si>
    <t>ST1</t>
  </si>
  <si>
    <t>1,4*1,1m</t>
  </si>
  <si>
    <t>2%</t>
  </si>
  <si>
    <t>0,9*2,1m</t>
  </si>
  <si>
    <t>D4</t>
  </si>
  <si>
    <t>1,03*2,04m</t>
  </si>
  <si>
    <t>8109</t>
  </si>
  <si>
    <t>Acoustic Door</t>
  </si>
  <si>
    <t>D5</t>
  </si>
  <si>
    <t>35/-</t>
  </si>
  <si>
    <t>Door with internal acoustic layer in Mahogani</t>
  </si>
  <si>
    <t>5337,18</t>
  </si>
  <si>
    <t>D6</t>
  </si>
  <si>
    <t>0,8+0,8*2,1m</t>
  </si>
  <si>
    <t>6798,87</t>
  </si>
  <si>
    <t>7</t>
  </si>
  <si>
    <t>7885</t>
  </si>
  <si>
    <t>Fire section door</t>
  </si>
  <si>
    <t>1,05*2,15m</t>
  </si>
  <si>
    <t>D7</t>
  </si>
  <si>
    <t>ground floor/2nd floor</t>
  </si>
  <si>
    <t>2*2,5m</t>
  </si>
  <si>
    <t>D8</t>
  </si>
  <si>
    <t>1,2*2,1m</t>
  </si>
  <si>
    <t>GeN2 Comfort lift</t>
  </si>
  <si>
    <t>Otis</t>
  </si>
  <si>
    <t xml:space="preserve">Load capacity: 630Kg or 8 pers. </t>
  </si>
  <si>
    <t>shaft around must have REI60 A2,S1,d0, acoustic value 30db</t>
  </si>
  <si>
    <t>Rationel</t>
  </si>
  <si>
    <t>Garage</t>
  </si>
  <si>
    <t>opening</t>
  </si>
  <si>
    <t>interior single door</t>
  </si>
  <si>
    <t>interior Dubbel Door</t>
  </si>
  <si>
    <t>Interior Sliding door</t>
  </si>
  <si>
    <t>Openng</t>
  </si>
  <si>
    <t>Interior fire door</t>
  </si>
  <si>
    <t>stairs</t>
  </si>
  <si>
    <t>Stairs in apartment</t>
  </si>
  <si>
    <t>Stairs in shaft</t>
  </si>
  <si>
    <t>Stairs outside (firestairs)</t>
  </si>
  <si>
    <t>straight stairs in galvanized steel</t>
  </si>
  <si>
    <t>3,5*3,5m</t>
  </si>
  <si>
    <t>foundation</t>
  </si>
  <si>
    <t>Pillar Foundation</t>
  </si>
  <si>
    <t>Strip Foundation</t>
  </si>
  <si>
    <t>Opening</t>
  </si>
  <si>
    <t>Exterior Dubbel Door Massive</t>
  </si>
  <si>
    <t>Exterior Dubbel Door glass</t>
  </si>
  <si>
    <t>Exterior Door</t>
  </si>
  <si>
    <t>windows (outer)</t>
  </si>
  <si>
    <t>1,5%</t>
  </si>
  <si>
    <t>Massive Door (mahogani)</t>
  </si>
  <si>
    <t>Velux</t>
  </si>
  <si>
    <t>G1</t>
  </si>
  <si>
    <t>rationel</t>
  </si>
  <si>
    <t>2,8*1,188m</t>
  </si>
  <si>
    <t>11039</t>
  </si>
  <si>
    <t>4</t>
  </si>
  <si>
    <t>Windows (outer)</t>
  </si>
  <si>
    <t>8665</t>
  </si>
  <si>
    <t>1,188*1,188m</t>
  </si>
  <si>
    <t>Wi3</t>
  </si>
  <si>
    <t>5256,72</t>
  </si>
  <si>
    <t>Groundfloor/2nd floor</t>
  </si>
  <si>
    <t>Aluminium profile with wooden support</t>
  </si>
  <si>
    <t>0,8</t>
  </si>
  <si>
    <t>1,15</t>
  </si>
  <si>
    <t>D9</t>
  </si>
  <si>
    <t>Sliding door exterior</t>
  </si>
  <si>
    <t>14</t>
  </si>
  <si>
    <t>2,4*2m</t>
  </si>
  <si>
    <t>19980,9</t>
  </si>
  <si>
    <t>Adjustment according to index 2006 (Former index 1,062):</t>
  </si>
  <si>
    <t>Adjusment according to location (Aalborg 0,85):</t>
  </si>
  <si>
    <t>Esc</t>
  </si>
  <si>
    <t>Escavation</t>
  </si>
  <si>
    <t>10000</t>
  </si>
  <si>
    <t>Escavation (m³)</t>
  </si>
  <si>
    <t>1089,46</t>
  </si>
  <si>
    <t>1,56</t>
  </si>
  <si>
    <t>Fl2</t>
  </si>
  <si>
    <t>Tiles (bathroom)</t>
  </si>
  <si>
    <t>Made for Wetrooms</t>
  </si>
  <si>
    <t>Groundfloor/1st-/2nd floor</t>
  </si>
  <si>
    <t>146*146*8,5mm</t>
  </si>
  <si>
    <t>212</t>
  </si>
  <si>
    <t>0,5%</t>
  </si>
  <si>
    <t>B</t>
  </si>
  <si>
    <t>Balcony</t>
  </si>
  <si>
    <t>HB trapper</t>
  </si>
  <si>
    <t>Hung balconies</t>
  </si>
  <si>
    <t>2*1,5m</t>
  </si>
  <si>
    <t>32720,4</t>
  </si>
  <si>
    <t>5</t>
  </si>
  <si>
    <t xml:space="preserve">Needs steel frame in wall to be hung up on </t>
  </si>
  <si>
    <t>K</t>
  </si>
  <si>
    <t>Kitchen</t>
  </si>
  <si>
    <t>Fixtures</t>
  </si>
  <si>
    <t>Complete unit cost</t>
  </si>
  <si>
    <t>67000</t>
  </si>
  <si>
    <t>P</t>
  </si>
  <si>
    <t>Doorbell + speaker</t>
  </si>
  <si>
    <t>13400</t>
  </si>
  <si>
    <t>9</t>
  </si>
  <si>
    <t>230 V</t>
  </si>
  <si>
    <t>5%</t>
  </si>
  <si>
    <t>BR</t>
  </si>
  <si>
    <t>Bathrooms</t>
  </si>
  <si>
    <t>Toilet/bath/sink</t>
  </si>
  <si>
    <t>Sink/washmachine/cookingplate/fridge/cupboards</t>
  </si>
  <si>
    <t>199</t>
  </si>
  <si>
    <t>176</t>
  </si>
  <si>
    <t>Area m², m³ or Running meter</t>
  </si>
  <si>
    <t>11</t>
  </si>
  <si>
    <t>H</t>
  </si>
  <si>
    <t>Heating</t>
  </si>
  <si>
    <t>2301,889</t>
  </si>
  <si>
    <t>373</t>
  </si>
  <si>
    <t>2*1,188m</t>
  </si>
  <si>
    <t>Interior wooden walls</t>
  </si>
  <si>
    <t>W8</t>
  </si>
  <si>
    <t>550</t>
  </si>
  <si>
    <t>500</t>
  </si>
  <si>
    <t>548,115</t>
  </si>
  <si>
    <t>25,3</t>
  </si>
  <si>
    <t>0,69</t>
  </si>
  <si>
    <t>REI30 A2,S1,d0</t>
  </si>
  <si>
    <t>168,835</t>
  </si>
  <si>
    <t>7,81</t>
  </si>
  <si>
    <t>Compressive strength 40Mpa; reinforcement: EN 10080;200mm thickness</t>
  </si>
  <si>
    <t xml:space="preserve"> needs reinforced footing</t>
  </si>
  <si>
    <t>0,35</t>
  </si>
  <si>
    <t>Interior Wall (between appartments)</t>
  </si>
  <si>
    <t>3,6*5*0,099m</t>
  </si>
  <si>
    <t>225,308</t>
  </si>
  <si>
    <t>1550</t>
  </si>
  <si>
    <t>12,5</t>
  </si>
  <si>
    <t>26,166</t>
  </si>
  <si>
    <t>Fpa</t>
  </si>
  <si>
    <t>Path foundation</t>
  </si>
  <si>
    <t>Foundation</t>
  </si>
  <si>
    <t>500*900</t>
  </si>
  <si>
    <t>Reinforced concreet foundation</t>
  </si>
  <si>
    <t>356,513</t>
  </si>
  <si>
    <t>16</t>
  </si>
  <si>
    <t>32</t>
  </si>
  <si>
    <t>W5</t>
  </si>
  <si>
    <t>100mm of insulation on outer side + moist stop + water barrier (roofing felt)</t>
  </si>
  <si>
    <t>3,6*5*0,5m</t>
  </si>
  <si>
    <t>3,6*5*0,216m</t>
  </si>
  <si>
    <t>229mm thickness</t>
  </si>
  <si>
    <t>135mm thickness</t>
  </si>
  <si>
    <t>39/-</t>
  </si>
  <si>
    <t>58/-</t>
  </si>
  <si>
    <t>Jan Reynders; Marc André kuhnert; Micael Pepe</t>
  </si>
  <si>
    <t>500*1000</t>
  </si>
  <si>
    <t>Reinforced concrete (loadbearing) with Rammed Earth Wall (exterior)</t>
  </si>
  <si>
    <t>Spaencom + Sirewall</t>
  </si>
  <si>
    <t>3x5,5x0,5m</t>
  </si>
  <si>
    <t xml:space="preserve">Best acoustics and thermal mass + 150mm insulation in between </t>
  </si>
  <si>
    <t>1520</t>
  </si>
  <si>
    <t>Kawneer</t>
  </si>
  <si>
    <t>Curtain wall (unitised system)</t>
  </si>
  <si>
    <t xml:space="preserve">prefabricated glazing panel: unitised system </t>
  </si>
  <si>
    <t>unitised system prefab 40mm glass thickness; wind pressure upto 2000PA</t>
  </si>
  <si>
    <t>wintergarden (in soil)</t>
  </si>
  <si>
    <t>S5</t>
  </si>
  <si>
    <t>HEM - Beam</t>
  </si>
  <si>
    <t>Steel I beam</t>
  </si>
  <si>
    <t>Norsk stal</t>
  </si>
  <si>
    <t>240mm thickness</t>
  </si>
  <si>
    <t>912</t>
  </si>
  <si>
    <t>S6</t>
  </si>
  <si>
    <t>Basement / Groundfloor</t>
  </si>
  <si>
    <t>220 mm thickness</t>
  </si>
  <si>
    <t>500mm thickness</t>
  </si>
  <si>
    <t>119,4</t>
  </si>
  <si>
    <t>543</t>
  </si>
  <si>
    <t>59,4</t>
  </si>
  <si>
    <t>83,9</t>
  </si>
  <si>
    <t>S7</t>
  </si>
  <si>
    <t>HEB beam</t>
  </si>
  <si>
    <t>HEM Beam</t>
  </si>
  <si>
    <t>S8</t>
  </si>
  <si>
    <t>Composite concrete/steel beam</t>
  </si>
  <si>
    <t>S9</t>
  </si>
  <si>
    <t>RHS Beam</t>
  </si>
  <si>
    <t>Rectangular hollow section</t>
  </si>
  <si>
    <t>240 mm thickness</t>
  </si>
  <si>
    <t>280 mm thickness</t>
  </si>
  <si>
    <t>588</t>
  </si>
  <si>
    <t>79,8</t>
  </si>
  <si>
    <t>181,87</t>
  </si>
  <si>
    <t>572</t>
  </si>
  <si>
    <t>638</t>
  </si>
  <si>
    <t>Winter garden (Glass curtain wall)</t>
  </si>
  <si>
    <t>Winter garden (Glass roof)</t>
  </si>
  <si>
    <t>Glased roof (unitised system)</t>
  </si>
  <si>
    <t>2235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</si>
</sst>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(&quot;$&quot;* #,##0.00_);_(&quot;$&quot;* \(#,##0.00\);_(&quot;$&quot;* &quot;-&quot;??_);_(@_)"/>
    <numFmt numFmtId="165" formatCode="&quot;$&quot;#,##0.00"/>
    <numFmt numFmtId="166" formatCode="mmmm\ yyyy"/>
    <numFmt numFmtId="167" formatCode="d"/>
    <numFmt numFmtId="168" formatCode="_(@"/>
    <numFmt numFmtId="169" formatCode="0%_)"/>
    <numFmt numFmtId="170" formatCode=";;;"/>
    <numFmt numFmtId="171" formatCode="_(&quot;kr&quot;* #,##0.00_);_(&quot;kr&quot;* \(#,##0.00\);_(&quot;kr&quot;* &quot;-&quot;??_);_(@_)"/>
  </numFmts>
  <fonts count="43" x14ac:knownFonts="1">
    <font>
      <sz val="9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sz val="10"/>
      <name val="Arial"/>
      <family val="2"/>
      <scheme val="minor"/>
    </font>
    <font>
      <sz val="10"/>
      <name val="MS Sans Serif"/>
      <family val="2"/>
    </font>
    <font>
      <sz val="8"/>
      <name val="Arial"/>
      <family val="2"/>
      <scheme val="minor"/>
    </font>
    <font>
      <sz val="11"/>
      <name val="Arial"/>
      <family val="2"/>
      <scheme val="minor"/>
    </font>
    <font>
      <b/>
      <sz val="28"/>
      <color theme="1" tint="0.34998626667073579"/>
      <name val="Arial"/>
      <family val="2"/>
      <scheme val="minor"/>
    </font>
    <font>
      <sz val="10"/>
      <color indexed="63"/>
      <name val="Arial"/>
      <family val="2"/>
      <scheme val="minor"/>
    </font>
    <font>
      <sz val="10"/>
      <name val="Century Gothic"/>
      <family val="2"/>
    </font>
    <font>
      <b/>
      <sz val="28"/>
      <color theme="4"/>
      <name val="Arial"/>
      <family val="2"/>
      <scheme val="minor"/>
    </font>
    <font>
      <sz val="10"/>
      <color theme="7" tint="0.79998168889431442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4" tint="0.79998168889431442"/>
      <name val="Arial"/>
      <family val="2"/>
      <scheme val="minor"/>
    </font>
    <font>
      <sz val="11"/>
      <color theme="5" tint="0.79998168889431442"/>
      <name val="Arial"/>
      <family val="2"/>
      <scheme val="minor"/>
    </font>
    <font>
      <sz val="10"/>
      <color theme="7" tint="0.39997558519241921"/>
      <name val="Arial"/>
      <family val="2"/>
      <scheme val="minor"/>
    </font>
    <font>
      <sz val="11"/>
      <color theme="7" tint="0.39997558519241921"/>
      <name val="Arial"/>
      <family val="2"/>
      <scheme val="minor"/>
    </font>
    <font>
      <sz val="10"/>
      <color theme="5" tint="0.79998168889431442"/>
      <name val="Arial"/>
      <family val="2"/>
      <scheme val="minor"/>
    </font>
    <font>
      <sz val="10"/>
      <color theme="6" tint="0.79998168889431442"/>
      <name val="Arial"/>
      <family val="2"/>
      <scheme val="minor"/>
    </font>
    <font>
      <b/>
      <sz val="14"/>
      <color theme="0"/>
      <name val="Arial"/>
      <family val="2"/>
      <scheme val="minor"/>
    </font>
    <font>
      <b/>
      <sz val="24"/>
      <color theme="7"/>
      <name val="Calibri"/>
      <family val="2"/>
      <scheme val="major"/>
    </font>
    <font>
      <sz val="36"/>
      <color theme="3"/>
      <name val="Calibri"/>
      <family val="2"/>
      <scheme val="major"/>
    </font>
    <font>
      <sz val="11"/>
      <color theme="7" tint="0.79998168889431442"/>
      <name val="Calibri"/>
      <family val="2"/>
      <scheme val="major"/>
    </font>
    <font>
      <sz val="11"/>
      <color theme="5" tint="0.79998168889431442"/>
      <name val="Calibri"/>
      <family val="2"/>
      <scheme val="major"/>
    </font>
    <font>
      <sz val="11"/>
      <color theme="4" tint="0.79998168889431442"/>
      <name val="Calibri"/>
      <family val="2"/>
      <scheme val="major"/>
    </font>
    <font>
      <sz val="11"/>
      <color theme="6" tint="0.79998168889431442"/>
      <name val="Calibri"/>
      <family val="2"/>
      <scheme val="major"/>
    </font>
    <font>
      <sz val="11"/>
      <color theme="7" tint="0.79998168889431442"/>
      <name val="Arial"/>
      <family val="2"/>
      <scheme val="minor"/>
    </font>
    <font>
      <sz val="10"/>
      <color theme="7"/>
      <name val="Arial"/>
      <family val="2"/>
      <scheme val="minor"/>
    </font>
    <font>
      <sz val="12"/>
      <color theme="7" tint="-0.249977111117893"/>
      <name val="Arial"/>
      <family val="2"/>
      <scheme val="minor"/>
    </font>
    <font>
      <sz val="10"/>
      <color theme="1"/>
      <name val="MS Sans Serif"/>
      <family val="2"/>
    </font>
    <font>
      <sz val="11"/>
      <color theme="4" tint="0.79998168889431442"/>
      <name val="Arial"/>
      <family val="2"/>
      <scheme val="minor"/>
    </font>
    <font>
      <sz val="9"/>
      <color theme="7" tint="0.79998168889431442"/>
      <name val="Arial"/>
      <family val="2"/>
      <scheme val="minor"/>
    </font>
    <font>
      <sz val="9"/>
      <color theme="4" tint="0.79998168889431442"/>
      <name val="Arial"/>
      <family val="2"/>
      <scheme val="minor"/>
    </font>
    <font>
      <sz val="9"/>
      <color theme="5" tint="0.79998168889431442"/>
      <name val="Arial"/>
      <family val="2"/>
      <scheme val="minor"/>
    </font>
    <font>
      <sz val="9"/>
      <color theme="6" tint="0.79998168889431442"/>
      <name val="Arial"/>
      <family val="2"/>
      <scheme val="minor"/>
    </font>
    <font>
      <sz val="9"/>
      <color theme="1"/>
      <name val="Arial"/>
      <family val="2"/>
      <scheme val="minor"/>
    </font>
    <font>
      <sz val="9"/>
      <color theme="0" tint="-4.9989318521683403E-2"/>
      <name val="Arial"/>
      <family val="2"/>
      <scheme val="minor"/>
    </font>
    <font>
      <sz val="9"/>
      <color theme="1"/>
      <name val="Arial"/>
      <scheme val="minor"/>
    </font>
    <font>
      <sz val="12"/>
      <color theme="1"/>
      <name val="Arial"/>
      <family val="2"/>
      <scheme val="minor"/>
    </font>
    <font>
      <sz val="24"/>
      <color theme="1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6500"/>
      <name val="Arial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15">
    <border>
      <left/>
      <right/>
      <top/>
      <bottom/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22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/>
      <right/>
      <top/>
      <bottom style="thin">
        <color indexed="44"/>
      </bottom>
      <diagonal/>
    </border>
    <border>
      <left style="thin">
        <color indexed="44"/>
      </left>
      <right/>
      <top/>
      <bottom style="thin">
        <color theme="0" tint="-0.24994659260841701"/>
      </bottom>
      <diagonal/>
    </border>
    <border>
      <left style="thin">
        <color indexed="4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7"/>
      </left>
      <right style="thin">
        <color theme="7"/>
      </right>
      <top style="thin">
        <color theme="7"/>
      </top>
      <bottom/>
      <diagonal/>
    </border>
    <border>
      <left style="thin">
        <color theme="7"/>
      </left>
      <right style="thin">
        <color theme="7"/>
      </right>
      <top/>
      <bottom style="thin">
        <color theme="7"/>
      </bottom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/>
      <top/>
      <bottom style="thin">
        <color theme="0" tint="-0.24994659260841701"/>
      </bottom>
      <diagonal/>
    </border>
    <border>
      <left style="medium">
        <color theme="0"/>
      </left>
      <right/>
      <top style="thin">
        <color theme="0" tint="-0.24994659260841701"/>
      </top>
      <bottom style="thin">
        <color theme="0" tint="-0.24994659260841701"/>
      </bottom>
      <diagonal/>
    </border>
  </borders>
  <cellStyleXfs count="11">
    <xf numFmtId="0" fontId="0" fillId="0" borderId="0"/>
    <xf numFmtId="9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4" fillId="0" borderId="0"/>
    <xf numFmtId="0" fontId="5" fillId="0" borderId="0"/>
    <xf numFmtId="0" fontId="7" fillId="0" borderId="0"/>
    <xf numFmtId="0" fontId="8" fillId="0" borderId="0" applyNumberFormat="0" applyFill="0" applyAlignment="0" applyProtection="0"/>
    <xf numFmtId="0" fontId="9" fillId="3" borderId="0" applyNumberFormat="0" applyBorder="0" applyAlignment="0" applyProtection="0"/>
    <xf numFmtId="0" fontId="3" fillId="2" borderId="3" applyNumberFormat="0" applyAlignment="0" applyProtection="0"/>
    <xf numFmtId="0" fontId="41" fillId="16" borderId="0" applyNumberFormat="0" applyBorder="0" applyAlignment="0" applyProtection="0"/>
    <xf numFmtId="0" fontId="42" fillId="17" borderId="0" applyNumberFormat="0" applyBorder="0" applyAlignment="0" applyProtection="0"/>
  </cellStyleXfs>
  <cellXfs count="157">
    <xf numFmtId="0" fontId="0" fillId="0" borderId="0" xfId="0"/>
    <xf numFmtId="0" fontId="0" fillId="0" borderId="0" xfId="0" applyAlignment="1">
      <alignment wrapText="1"/>
    </xf>
    <xf numFmtId="0" fontId="0" fillId="0" borderId="0" xfId="0" applyFont="1" applyFill="1" applyBorder="1" applyAlignment="1">
      <alignment vertical="center"/>
    </xf>
    <xf numFmtId="0" fontId="0" fillId="0" borderId="0" xfId="0" applyAlignment="1"/>
    <xf numFmtId="0" fontId="4" fillId="0" borderId="0" xfId="3" applyFont="1" applyFill="1"/>
    <xf numFmtId="0" fontId="4" fillId="0" borderId="0" xfId="3"/>
    <xf numFmtId="0" fontId="4" fillId="0" borderId="1" xfId="4" applyNumberFormat="1" applyFont="1" applyFill="1" applyBorder="1" applyAlignment="1" applyProtection="1"/>
    <xf numFmtId="0" fontId="6" fillId="0" borderId="1" xfId="4" applyNumberFormat="1" applyFont="1" applyFill="1" applyBorder="1" applyAlignment="1" applyProtection="1"/>
    <xf numFmtId="0" fontId="4" fillId="0" borderId="2" xfId="4" applyNumberFormat="1" applyFont="1" applyFill="1" applyBorder="1" applyAlignment="1" applyProtection="1"/>
    <xf numFmtId="0" fontId="7" fillId="4" borderId="0" xfId="5" applyFill="1"/>
    <xf numFmtId="0" fontId="10" fillId="4" borderId="0" xfId="5" applyFont="1" applyFill="1"/>
    <xf numFmtId="0" fontId="10" fillId="0" borderId="0" xfId="5" applyFont="1"/>
    <xf numFmtId="0" fontId="7" fillId="0" borderId="0" xfId="5"/>
    <xf numFmtId="0" fontId="0" fillId="0" borderId="0" xfId="0" applyAlignment="1">
      <alignment horizontal="left" indent="3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left"/>
    </xf>
    <xf numFmtId="0" fontId="0" fillId="0" borderId="0" xfId="0" applyAlignment="1">
      <alignment vertical="top"/>
    </xf>
    <xf numFmtId="0" fontId="0" fillId="0" borderId="0" xfId="0" applyAlignment="1">
      <alignment horizontal="right" vertical="top" wrapText="1"/>
    </xf>
    <xf numFmtId="166" fontId="11" fillId="4" borderId="0" xfId="6" applyNumberFormat="1" applyFont="1" applyFill="1" applyBorder="1" applyAlignment="1">
      <alignment vertical="center"/>
    </xf>
    <xf numFmtId="0" fontId="0" fillId="8" borderId="0" xfId="0" applyFill="1"/>
    <xf numFmtId="0" fontId="13" fillId="10" borderId="0" xfId="0" applyFont="1" applyFill="1"/>
    <xf numFmtId="168" fontId="0" fillId="0" borderId="0" xfId="0" applyNumberFormat="1"/>
    <xf numFmtId="0" fontId="0" fillId="12" borderId="0" xfId="0" applyFill="1"/>
    <xf numFmtId="0" fontId="16" fillId="14" borderId="0" xfId="0" applyFont="1" applyFill="1"/>
    <xf numFmtId="168" fontId="0" fillId="15" borderId="0" xfId="0" applyNumberFormat="1" applyFont="1" applyFill="1" applyBorder="1" applyAlignment="1">
      <alignment horizontal="left" vertical="center"/>
    </xf>
    <xf numFmtId="165" fontId="0" fillId="0" borderId="0" xfId="0" applyNumberFormat="1" applyFont="1" applyFill="1" applyBorder="1" applyAlignment="1">
      <alignment vertical="center"/>
    </xf>
    <xf numFmtId="0" fontId="0" fillId="15" borderId="0" xfId="0" applyFont="1" applyFill="1" applyBorder="1" applyAlignment="1">
      <alignment horizontal="center" vertical="center"/>
    </xf>
    <xf numFmtId="14" fontId="1" fillId="0" borderId="0" xfId="0" applyNumberFormat="1" applyFont="1" applyAlignment="1">
      <alignment horizontal="left" vertical="center" indent="1"/>
    </xf>
    <xf numFmtId="168" fontId="18" fillId="12" borderId="0" xfId="0" applyNumberFormat="1" applyFont="1" applyFill="1" applyAlignment="1"/>
    <xf numFmtId="168" fontId="12" fillId="14" borderId="0" xfId="0" applyNumberFormat="1" applyFont="1" applyFill="1" applyAlignment="1"/>
    <xf numFmtId="0" fontId="12" fillId="14" borderId="0" xfId="0" applyFont="1" applyFill="1"/>
    <xf numFmtId="0" fontId="0" fillId="11" borderId="0" xfId="0" applyFont="1" applyFill="1" applyBorder="1" applyAlignment="1">
      <alignment horizontal="center" vertical="center"/>
    </xf>
    <xf numFmtId="0" fontId="20" fillId="14" borderId="0" xfId="0" applyFont="1" applyFill="1" applyBorder="1" applyAlignment="1">
      <alignment horizontal="center" vertical="center"/>
    </xf>
    <xf numFmtId="0" fontId="22" fillId="0" borderId="0" xfId="2" applyAlignment="1"/>
    <xf numFmtId="0" fontId="0" fillId="14" borderId="0" xfId="0" applyFill="1"/>
    <xf numFmtId="0" fontId="4" fillId="12" borderId="0" xfId="3" applyFont="1" applyFill="1"/>
    <xf numFmtId="168" fontId="25" fillId="8" borderId="0" xfId="0" applyNumberFormat="1" applyFont="1" applyFill="1" applyAlignment="1"/>
    <xf numFmtId="168" fontId="27" fillId="14" borderId="0" xfId="0" applyNumberFormat="1" applyFont="1" applyFill="1" applyAlignment="1"/>
    <xf numFmtId="0" fontId="0" fillId="5" borderId="0" xfId="0" applyFont="1" applyFill="1" applyAlignment="1">
      <alignment horizontal="center" vertical="center"/>
    </xf>
    <xf numFmtId="14" fontId="7" fillId="0" borderId="0" xfId="5" applyNumberFormat="1"/>
    <xf numFmtId="170" fontId="7" fillId="0" borderId="0" xfId="5" applyNumberFormat="1"/>
    <xf numFmtId="0" fontId="22" fillId="4" borderId="0" xfId="2" applyFill="1" applyAlignment="1">
      <alignment horizontal="left" indent="1"/>
    </xf>
    <xf numFmtId="168" fontId="30" fillId="0" borderId="0" xfId="0" applyNumberFormat="1" applyFont="1"/>
    <xf numFmtId="168" fontId="0" fillId="8" borderId="0" xfId="0" applyNumberFormat="1" applyFill="1"/>
    <xf numFmtId="166" fontId="11" fillId="12" borderId="0" xfId="6" applyNumberFormat="1" applyFont="1" applyFill="1" applyBorder="1" applyAlignment="1">
      <alignment vertical="center"/>
    </xf>
    <xf numFmtId="14" fontId="0" fillId="13" borderId="0" xfId="0" applyNumberFormat="1" applyFont="1" applyFill="1" applyBorder="1" applyAlignment="1">
      <alignment horizontal="center" vertical="center"/>
    </xf>
    <xf numFmtId="0" fontId="19" fillId="6" borderId="0" xfId="0" applyFont="1" applyFill="1"/>
    <xf numFmtId="14" fontId="0" fillId="11" borderId="0" xfId="0" applyNumberFormat="1" applyFont="1" applyFill="1" applyBorder="1" applyAlignment="1">
      <alignment horizontal="center" vertical="center"/>
    </xf>
    <xf numFmtId="168" fontId="14" fillId="8" borderId="0" xfId="0" applyNumberFormat="1" applyFont="1" applyFill="1" applyAlignment="1"/>
    <xf numFmtId="0" fontId="31" fillId="8" borderId="0" xfId="5" applyFont="1" applyFill="1"/>
    <xf numFmtId="168" fontId="0" fillId="11" borderId="0" xfId="0" applyNumberFormat="1" applyFont="1" applyFill="1" applyBorder="1" applyAlignment="1">
      <alignment horizontal="left" vertical="center"/>
    </xf>
    <xf numFmtId="14" fontId="0" fillId="11" borderId="0" xfId="0" applyNumberFormat="1" applyFont="1" applyFill="1" applyAlignment="1">
      <alignment horizontal="center" vertical="center"/>
    </xf>
    <xf numFmtId="169" fontId="12" fillId="11" borderId="0" xfId="1" applyNumberFormat="1" applyFont="1" applyFill="1" applyAlignment="1">
      <alignment horizontal="center" vertical="center"/>
    </xf>
    <xf numFmtId="0" fontId="0" fillId="11" borderId="0" xfId="0" applyNumberFormat="1" applyFont="1" applyFill="1" applyBorder="1" applyAlignment="1">
      <alignment horizontal="center" vertical="center"/>
    </xf>
    <xf numFmtId="169" fontId="0" fillId="11" borderId="0" xfId="1" applyNumberFormat="1" applyFont="1" applyFill="1" applyBorder="1" applyAlignment="1">
      <alignment horizontal="center" vertical="center"/>
    </xf>
    <xf numFmtId="0" fontId="0" fillId="9" borderId="0" xfId="0" applyFont="1" applyFill="1" applyBorder="1" applyAlignment="1">
      <alignment horizontal="left" vertical="center" wrapText="1" indent="1"/>
    </xf>
    <xf numFmtId="0" fontId="18" fillId="12" borderId="0" xfId="0" applyFont="1" applyFill="1"/>
    <xf numFmtId="0" fontId="28" fillId="0" borderId="0" xfId="0" applyFont="1" applyAlignment="1">
      <alignment horizontal="right"/>
    </xf>
    <xf numFmtId="168" fontId="0" fillId="11" borderId="0" xfId="0" applyNumberFormat="1" applyFont="1" applyFill="1" applyAlignment="1">
      <alignment vertical="center"/>
    </xf>
    <xf numFmtId="1" fontId="0" fillId="7" borderId="0" xfId="0" applyNumberFormat="1" applyFont="1" applyFill="1" applyBorder="1" applyAlignment="1">
      <alignment horizontal="center" vertical="center"/>
    </xf>
    <xf numFmtId="1" fontId="0" fillId="13" borderId="0" xfId="0" applyNumberFormat="1" applyFont="1" applyFill="1" applyBorder="1" applyAlignment="1">
      <alignment horizontal="center" vertical="center"/>
    </xf>
    <xf numFmtId="168" fontId="0" fillId="11" borderId="0" xfId="5" applyNumberFormat="1" applyFont="1" applyFill="1" applyAlignment="1">
      <alignment horizontal="left" vertical="center"/>
    </xf>
    <xf numFmtId="168" fontId="33" fillId="0" borderId="0" xfId="0" applyNumberFormat="1" applyFont="1" applyAlignment="1">
      <alignment vertical="center"/>
    </xf>
    <xf numFmtId="168" fontId="34" fillId="12" borderId="0" xfId="0" applyNumberFormat="1" applyFont="1" applyFill="1" applyAlignment="1">
      <alignment vertical="center"/>
    </xf>
    <xf numFmtId="168" fontId="32" fillId="14" borderId="0" xfId="0" applyNumberFormat="1" applyFont="1" applyFill="1" applyAlignment="1">
      <alignment vertical="center"/>
    </xf>
    <xf numFmtId="168" fontId="33" fillId="0" borderId="0" xfId="0" applyNumberFormat="1" applyFont="1" applyAlignment="1">
      <alignment horizontal="left" vertical="center"/>
    </xf>
    <xf numFmtId="0" fontId="35" fillId="6" borderId="0" xfId="0" applyFont="1" applyFill="1" applyBorder="1" applyAlignment="1">
      <alignment horizontal="center" vertical="center" wrapText="1"/>
    </xf>
    <xf numFmtId="168" fontId="34" fillId="12" borderId="0" xfId="0" applyNumberFormat="1" applyFont="1" applyFill="1" applyAlignment="1">
      <alignment horizontal="center" vertical="center"/>
    </xf>
    <xf numFmtId="168" fontId="33" fillId="8" borderId="0" xfId="0" applyNumberFormat="1" applyFont="1" applyFill="1" applyAlignment="1">
      <alignment vertical="center"/>
    </xf>
    <xf numFmtId="168" fontId="33" fillId="8" borderId="0" xfId="0" applyNumberFormat="1" applyFont="1" applyFill="1" applyAlignment="1">
      <alignment horizontal="center" vertical="center"/>
    </xf>
    <xf numFmtId="0" fontId="0" fillId="0" borderId="0" xfId="0" applyAlignment="1">
      <alignment horizontal="left" wrapText="1" indent="1"/>
    </xf>
    <xf numFmtId="14" fontId="0" fillId="13" borderId="0" xfId="0" applyNumberFormat="1" applyFont="1" applyFill="1" applyAlignment="1">
      <alignment horizontal="center" vertical="center"/>
    </xf>
    <xf numFmtId="164" fontId="0" fillId="11" borderId="0" xfId="0" applyNumberFormat="1" applyFont="1" applyFill="1" applyAlignment="1">
      <alignment vertical="center"/>
    </xf>
    <xf numFmtId="168" fontId="0" fillId="13" borderId="0" xfId="0" applyNumberFormat="1" applyFont="1" applyFill="1" applyAlignment="1">
      <alignment vertical="center"/>
    </xf>
    <xf numFmtId="168" fontId="0" fillId="9" borderId="0" xfId="0" applyNumberFormat="1" applyFont="1" applyFill="1" applyAlignment="1">
      <alignment horizontal="left" vertical="center" wrapText="1"/>
    </xf>
    <xf numFmtId="0" fontId="0" fillId="9" borderId="0" xfId="0" applyNumberFormat="1" applyFont="1" applyFill="1" applyAlignment="1">
      <alignment horizontal="left" vertical="center" wrapText="1" indent="1"/>
    </xf>
    <xf numFmtId="169" fontId="36" fillId="11" borderId="0" xfId="1" applyNumberFormat="1" applyFont="1" applyFill="1" applyBorder="1" applyAlignment="1">
      <alignment vertical="center"/>
    </xf>
    <xf numFmtId="0" fontId="22" fillId="0" borderId="0" xfId="2" applyAlignment="1">
      <alignment horizontal="left" indent="15"/>
    </xf>
    <xf numFmtId="0" fontId="0" fillId="13" borderId="5" xfId="0" applyFill="1" applyBorder="1" applyAlignment="1">
      <alignment horizontal="left" indent="1"/>
    </xf>
    <xf numFmtId="168" fontId="25" fillId="8" borderId="12" xfId="0" applyNumberFormat="1" applyFont="1" applyFill="1" applyBorder="1" applyAlignment="1"/>
    <xf numFmtId="168" fontId="14" fillId="8" borderId="12" xfId="0" applyNumberFormat="1" applyFont="1" applyFill="1" applyBorder="1"/>
    <xf numFmtId="168" fontId="33" fillId="0" borderId="12" xfId="0" applyNumberFormat="1" applyFont="1" applyBorder="1" applyAlignment="1">
      <alignment horizontal="left" vertical="center"/>
    </xf>
    <xf numFmtId="168" fontId="24" fillId="12" borderId="12" xfId="0" applyNumberFormat="1" applyFont="1" applyFill="1" applyBorder="1" applyAlignment="1"/>
    <xf numFmtId="0" fontId="0" fillId="12" borderId="12" xfId="0" applyFill="1" applyBorder="1"/>
    <xf numFmtId="168" fontId="34" fillId="12" borderId="12" xfId="0" applyNumberFormat="1" applyFont="1" applyFill="1" applyBorder="1" applyAlignment="1">
      <alignment vertical="center"/>
    </xf>
    <xf numFmtId="168" fontId="23" fillId="14" borderId="12" xfId="0" applyNumberFormat="1" applyFont="1" applyFill="1" applyBorder="1" applyAlignment="1"/>
    <xf numFmtId="0" fontId="16" fillId="14" borderId="12" xfId="0" applyFont="1" applyFill="1" applyBorder="1"/>
    <xf numFmtId="168" fontId="32" fillId="14" borderId="12" xfId="0" applyNumberFormat="1" applyFont="1" applyFill="1" applyBorder="1" applyAlignment="1">
      <alignment vertical="center"/>
    </xf>
    <xf numFmtId="0" fontId="37" fillId="10" borderId="0" xfId="0" applyFont="1" applyFill="1" applyBorder="1" applyAlignment="1">
      <alignment horizontal="left" vertical="center" indent="1"/>
    </xf>
    <xf numFmtId="0" fontId="37" fillId="10" borderId="0" xfId="0" applyFont="1" applyFill="1" applyAlignment="1">
      <alignment horizontal="center" vertical="center"/>
    </xf>
    <xf numFmtId="0" fontId="37" fillId="10" borderId="0" xfId="0" applyFont="1" applyFill="1" applyBorder="1" applyAlignment="1">
      <alignment horizontal="center" vertical="center"/>
    </xf>
    <xf numFmtId="0" fontId="0" fillId="8" borderId="12" xfId="0" applyFill="1" applyBorder="1"/>
    <xf numFmtId="168" fontId="26" fillId="6" borderId="12" xfId="0" applyNumberFormat="1" applyFont="1" applyFill="1" applyBorder="1" applyAlignment="1"/>
    <xf numFmtId="168" fontId="19" fillId="6" borderId="12" xfId="0" applyNumberFormat="1" applyFont="1" applyFill="1" applyBorder="1" applyAlignment="1"/>
    <xf numFmtId="0" fontId="35" fillId="6" borderId="12" xfId="0" applyFont="1" applyFill="1" applyBorder="1" applyAlignment="1">
      <alignment horizontal="center" vertical="center" wrapText="1"/>
    </xf>
    <xf numFmtId="0" fontId="18" fillId="12" borderId="12" xfId="0" applyFont="1" applyFill="1" applyBorder="1"/>
    <xf numFmtId="168" fontId="34" fillId="12" borderId="12" xfId="0" applyNumberFormat="1" applyFont="1" applyFill="1" applyBorder="1" applyAlignment="1">
      <alignment horizontal="center" vertical="center"/>
    </xf>
    <xf numFmtId="168" fontId="17" fillId="14" borderId="12" xfId="0" applyNumberFormat="1" applyFont="1" applyFill="1" applyBorder="1" applyAlignment="1"/>
    <xf numFmtId="168" fontId="18" fillId="12" borderId="12" xfId="0" applyNumberFormat="1" applyFont="1" applyFill="1" applyBorder="1" applyAlignment="1"/>
    <xf numFmtId="168" fontId="15" fillId="12" borderId="12" xfId="0" applyNumberFormat="1" applyFont="1" applyFill="1" applyBorder="1" applyAlignment="1"/>
    <xf numFmtId="0" fontId="4" fillId="12" borderId="12" xfId="3" applyFont="1" applyFill="1" applyBorder="1"/>
    <xf numFmtId="0" fontId="22" fillId="0" borderId="0" xfId="2" applyAlignment="1">
      <alignment horizontal="left" indent="5"/>
    </xf>
    <xf numFmtId="0" fontId="0" fillId="13" borderId="14" xfId="0" applyFill="1" applyBorder="1" applyAlignment="1">
      <alignment horizontal="left" indent="1"/>
    </xf>
    <xf numFmtId="0" fontId="1" fillId="0" borderId="0" xfId="0" applyFont="1" applyAlignment="1">
      <alignment horizontal="left" vertical="center" indent="6"/>
    </xf>
    <xf numFmtId="0" fontId="38" fillId="13" borderId="0" xfId="0" applyFont="1" applyFill="1" applyAlignment="1">
      <alignment horizontal="center" vertical="center"/>
    </xf>
    <xf numFmtId="168" fontId="38" fillId="13" borderId="0" xfId="0" applyNumberFormat="1" applyFont="1" applyFill="1" applyAlignment="1">
      <alignment vertical="center"/>
    </xf>
    <xf numFmtId="171" fontId="0" fillId="11" borderId="0" xfId="0" applyNumberFormat="1" applyFont="1" applyFill="1" applyAlignment="1">
      <alignment vertical="center"/>
    </xf>
    <xf numFmtId="168" fontId="0" fillId="11" borderId="0" xfId="0" applyNumberFormat="1" applyFont="1" applyFill="1" applyBorder="1" applyAlignment="1">
      <alignment vertical="center"/>
    </xf>
    <xf numFmtId="168" fontId="0" fillId="13" borderId="0" xfId="0" applyNumberFormat="1" applyFont="1" applyFill="1" applyBorder="1" applyAlignment="1">
      <alignment horizontal="center" vertical="center"/>
    </xf>
    <xf numFmtId="168" fontId="0" fillId="9" borderId="0" xfId="0" applyNumberFormat="1" applyFont="1" applyFill="1" applyBorder="1" applyAlignment="1">
      <alignment horizontal="left" vertical="center" wrapText="1"/>
    </xf>
    <xf numFmtId="0" fontId="0" fillId="11" borderId="0" xfId="0" applyNumberFormat="1" applyFont="1" applyFill="1" applyAlignment="1">
      <alignment vertical="center"/>
    </xf>
    <xf numFmtId="0" fontId="0" fillId="15" borderId="0" xfId="0" applyNumberFormat="1" applyFill="1" applyAlignment="1">
      <alignment vertical="center"/>
    </xf>
    <xf numFmtId="0" fontId="0" fillId="9" borderId="0" xfId="0" applyNumberFormat="1" applyFont="1" applyFill="1" applyAlignment="1">
      <alignment horizontal="right" vertical="center" wrapText="1" indent="1"/>
    </xf>
    <xf numFmtId="14" fontId="0" fillId="0" borderId="0" xfId="0" applyNumberFormat="1"/>
    <xf numFmtId="168" fontId="0" fillId="13" borderId="0" xfId="0" applyNumberFormat="1" applyFont="1" applyFill="1" applyAlignment="1">
      <alignment horizontal="right" vertical="center"/>
    </xf>
    <xf numFmtId="168" fontId="0" fillId="13" borderId="0" xfId="0" applyNumberFormat="1" applyFont="1" applyFill="1" applyAlignment="1">
      <alignment horizontal="left" vertical="center"/>
    </xf>
    <xf numFmtId="168" fontId="0" fillId="0" borderId="0" xfId="0" applyNumberFormat="1" applyFill="1" applyAlignment="1">
      <alignment horizontal="left" vertical="center"/>
    </xf>
    <xf numFmtId="0" fontId="0" fillId="13" borderId="0" xfId="0" applyFont="1" applyFill="1" applyAlignment="1">
      <alignment horizontal="center" vertical="center"/>
    </xf>
    <xf numFmtId="168" fontId="0" fillId="11" borderId="0" xfId="0" applyNumberFormat="1" applyFont="1" applyFill="1" applyAlignment="1">
      <alignment horizontal="right" vertical="center"/>
    </xf>
    <xf numFmtId="0" fontId="0" fillId="11" borderId="0" xfId="0" applyNumberFormat="1" applyFont="1" applyFill="1" applyAlignment="1">
      <alignment horizontal="right" vertical="center"/>
    </xf>
    <xf numFmtId="168" fontId="0" fillId="11" borderId="0" xfId="0" applyNumberFormat="1" applyFont="1" applyFill="1" applyAlignment="1">
      <alignment vertical="center" wrapText="1"/>
    </xf>
    <xf numFmtId="0" fontId="0" fillId="11" borderId="0" xfId="0" applyNumberFormat="1" applyFont="1" applyFill="1" applyAlignment="1">
      <alignment vertical="center" wrapText="1"/>
    </xf>
    <xf numFmtId="168" fontId="0" fillId="13" borderId="0" xfId="0" applyNumberFormat="1" applyFont="1" applyFill="1" applyAlignment="1">
      <alignment vertical="center" wrapText="1"/>
    </xf>
    <xf numFmtId="168" fontId="38" fillId="11" borderId="0" xfId="0" applyNumberFormat="1" applyFont="1" applyFill="1" applyAlignment="1">
      <alignment vertical="center"/>
    </xf>
    <xf numFmtId="168" fontId="38" fillId="11" borderId="0" xfId="0" applyNumberFormat="1" applyFont="1" applyFill="1" applyAlignment="1">
      <alignment horizontal="right" vertical="center"/>
    </xf>
    <xf numFmtId="164" fontId="38" fillId="11" borderId="0" xfId="0" applyNumberFormat="1" applyFont="1" applyFill="1" applyAlignment="1">
      <alignment vertical="center"/>
    </xf>
    <xf numFmtId="168" fontId="38" fillId="13" borderId="0" xfId="0" applyNumberFormat="1" applyFont="1" applyFill="1" applyAlignment="1">
      <alignment horizontal="left" vertical="center"/>
    </xf>
    <xf numFmtId="168" fontId="38" fillId="9" borderId="0" xfId="0" applyNumberFormat="1" applyFont="1" applyFill="1" applyAlignment="1">
      <alignment horizontal="left" vertical="center" wrapText="1"/>
    </xf>
    <xf numFmtId="0" fontId="38" fillId="9" borderId="0" xfId="0" applyNumberFormat="1" applyFont="1" applyFill="1" applyAlignment="1">
      <alignment horizontal="left" vertical="center" wrapText="1" indent="1"/>
    </xf>
    <xf numFmtId="0" fontId="38" fillId="11" borderId="0" xfId="0" applyNumberFormat="1" applyFont="1" applyFill="1" applyAlignment="1">
      <alignment vertical="center"/>
    </xf>
    <xf numFmtId="168" fontId="33" fillId="0" borderId="0" xfId="0" applyNumberFormat="1" applyFont="1" applyAlignment="1">
      <alignment vertical="center" wrapText="1"/>
    </xf>
    <xf numFmtId="0" fontId="38" fillId="9" borderId="0" xfId="0" applyNumberFormat="1" applyFont="1" applyFill="1" applyAlignment="1">
      <alignment horizontal="right" vertical="center" wrapText="1" indent="1"/>
    </xf>
    <xf numFmtId="168" fontId="38" fillId="13" borderId="0" xfId="0" applyNumberFormat="1" applyFont="1" applyFill="1" applyAlignment="1">
      <alignment vertical="center" wrapText="1"/>
    </xf>
    <xf numFmtId="168" fontId="0" fillId="11" borderId="0" xfId="0" applyNumberFormat="1" applyFont="1" applyFill="1" applyAlignment="1">
      <alignment horizontal="left" vertical="center"/>
    </xf>
    <xf numFmtId="0" fontId="0" fillId="0" borderId="0" xfId="0"/>
    <xf numFmtId="0" fontId="42" fillId="17" borderId="0" xfId="10"/>
    <xf numFmtId="0" fontId="41" fillId="16" borderId="0" xfId="9"/>
    <xf numFmtId="0" fontId="38" fillId="11" borderId="0" xfId="0" applyNumberFormat="1" applyFont="1" applyFill="1" applyAlignment="1">
      <alignment horizontal="right" vertical="center"/>
    </xf>
    <xf numFmtId="0" fontId="0" fillId="0" borderId="0" xfId="0"/>
    <xf numFmtId="0" fontId="40" fillId="0" borderId="0" xfId="0" applyFont="1" applyAlignment="1">
      <alignment horizontal="left"/>
    </xf>
    <xf numFmtId="0" fontId="39" fillId="0" borderId="0" xfId="0" applyFont="1" applyAlignment="1">
      <alignment horizontal="left"/>
    </xf>
    <xf numFmtId="0" fontId="0" fillId="0" borderId="0" xfId="0" applyAlignment="1">
      <alignment wrapText="1"/>
    </xf>
    <xf numFmtId="0" fontId="0" fillId="0" borderId="0" xfId="0"/>
    <xf numFmtId="0" fontId="0" fillId="13" borderId="14" xfId="0" applyFill="1" applyBorder="1" applyAlignment="1">
      <alignment horizontal="left" indent="1"/>
    </xf>
    <xf numFmtId="0" fontId="0" fillId="13" borderId="5" xfId="0" applyFill="1" applyBorder="1" applyAlignment="1">
      <alignment horizontal="left" indent="1"/>
    </xf>
    <xf numFmtId="167" fontId="29" fillId="0" borderId="6" xfId="0" applyNumberFormat="1" applyFont="1" applyFill="1" applyBorder="1" applyAlignment="1">
      <alignment horizontal="center" vertical="center"/>
    </xf>
    <xf numFmtId="167" fontId="29" fillId="0" borderId="10" xfId="0" applyNumberFormat="1" applyFont="1" applyFill="1" applyBorder="1" applyAlignment="1">
      <alignment horizontal="center" vertical="center"/>
    </xf>
    <xf numFmtId="167" fontId="29" fillId="0" borderId="11" xfId="0" applyNumberFormat="1" applyFont="1" applyFill="1" applyBorder="1" applyAlignment="1">
      <alignment horizontal="center" vertical="center"/>
    </xf>
    <xf numFmtId="0" fontId="21" fillId="4" borderId="0" xfId="6" applyNumberFormat="1" applyFont="1" applyFill="1" applyBorder="1" applyAlignment="1">
      <alignment horizontal="right" vertical="center"/>
    </xf>
    <xf numFmtId="166" fontId="21" fillId="4" borderId="0" xfId="6" applyNumberFormat="1" applyFont="1" applyFill="1" applyBorder="1" applyAlignment="1">
      <alignment horizontal="left" vertical="center"/>
    </xf>
    <xf numFmtId="0" fontId="0" fillId="13" borderId="13" xfId="0" applyFill="1" applyBorder="1" applyAlignment="1">
      <alignment horizontal="left" indent="1"/>
    </xf>
    <xf numFmtId="0" fontId="0" fillId="13" borderId="4" xfId="0" applyFill="1" applyBorder="1" applyAlignment="1">
      <alignment horizontal="left" indent="1"/>
    </xf>
    <xf numFmtId="0" fontId="4" fillId="13" borderId="9" xfId="3" applyFont="1" applyFill="1" applyBorder="1"/>
    <xf numFmtId="0" fontId="4" fillId="13" borderId="5" xfId="3" applyFont="1" applyFill="1" applyBorder="1"/>
    <xf numFmtId="168" fontId="12" fillId="14" borderId="7" xfId="0" applyNumberFormat="1" applyFont="1" applyFill="1" applyBorder="1" applyAlignment="1">
      <alignment horizontal="left" vertical="center"/>
    </xf>
    <xf numFmtId="0" fontId="4" fillId="13" borderId="8" xfId="3" applyFont="1" applyFill="1" applyBorder="1"/>
    <xf numFmtId="0" fontId="4" fillId="13" borderId="4" xfId="3" applyFont="1" applyFill="1" applyBorder="1"/>
  </cellXfs>
  <cellStyles count="11">
    <cellStyle name="40% - Accent1 2" xfId="7"/>
    <cellStyle name="Accent1 2" xfId="8"/>
    <cellStyle name="Good" xfId="9" builtinId="26"/>
    <cellStyle name="Heading 1 2" xfId="6"/>
    <cellStyle name="Neutral" xfId="10" builtinId="28"/>
    <cellStyle name="Normal" xfId="0" builtinId="0" customBuiltin="1"/>
    <cellStyle name="Normal 2" xfId="3"/>
    <cellStyle name="Normal 3" xfId="5"/>
    <cellStyle name="Normal_Graph Paper (combined)" xfId="4"/>
    <cellStyle name="Percent" xfId="1" builtinId="5"/>
    <cellStyle name="Title" xfId="2" builtinId="15" customBuiltin="1"/>
  </cellStyles>
  <dxfs count="57">
    <dxf>
      <font>
        <strike val="0"/>
        <outline val="0"/>
        <shadow val="0"/>
        <u val="none"/>
        <vertAlign val="baseline"/>
        <sz val="10"/>
        <name val="Arial"/>
        <scheme val="minor"/>
      </font>
      <numFmt numFmtId="169" formatCode="0%_)"/>
      <fill>
        <patternFill patternType="solid">
          <fgColor indexed="64"/>
          <bgColor theme="4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9"/>
        <name val="Arial"/>
        <scheme val="minor"/>
      </font>
      <numFmt numFmtId="169" formatCode="0%_)"/>
      <fill>
        <patternFill patternType="solid">
          <fgColor indexed="64"/>
          <bgColor theme="4" tint="0.79998168889431442"/>
        </patternFill>
      </fill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numFmt numFmtId="0" formatCode="General"/>
      <fill>
        <patternFill patternType="solid">
          <fgColor indexed="64"/>
          <bgColor theme="4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4" tint="0.79998168889431442"/>
        </patternFill>
      </fill>
      <alignment horizontal="left" vertical="center" textRotation="0" wrapText="0" indent="0" justifyLastLine="0" shrinkToFit="0" readingOrder="0"/>
    </dxf>
    <dxf>
      <fill>
        <patternFill patternType="solid">
          <fgColor indexed="64"/>
          <bgColor theme="4" tint="0.79998168889431442"/>
        </patternFill>
      </fill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4" tint="0.79998168889431442"/>
        <name val="Arial"/>
        <scheme val="minor"/>
      </font>
      <numFmt numFmtId="168" formatCode="_(@"/>
      <fill>
        <patternFill patternType="solid">
          <fgColor indexed="64"/>
          <bgColor theme="7"/>
        </patternFill>
      </fill>
      <alignment horizontal="general" vertical="center" textRotation="0" wrapText="0" indent="0" justifyLastLine="0" shrinkToFit="0" readingOrder="0"/>
    </dxf>
    <dxf>
      <font>
        <color theme="0" tint="-0.24994659260841701"/>
      </font>
    </dxf>
    <dxf>
      <font>
        <color theme="0" tint="-0.24994659260841701"/>
      </font>
    </dxf>
    <dxf>
      <fill>
        <patternFill>
          <bgColor theme="7" tint="0.39994506668294322"/>
        </patternFill>
      </fill>
    </dxf>
    <dxf>
      <fill>
        <patternFill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fill>
        <patternFill patternType="solid">
          <fgColor indexed="64"/>
          <bgColor theme="7" tint="0.79998168889431442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fill>
        <patternFill patternType="solid">
          <fgColor indexed="64"/>
          <bgColor theme="7" tint="0.79998168889431442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numFmt numFmtId="165" formatCode="&quot;$&quot;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172" formatCode="mm/dd/yyyy"/>
      <fill>
        <patternFill patternType="solid">
          <fgColor indexed="64"/>
          <bgColor theme="5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fill>
        <patternFill patternType="solid">
          <fgColor indexed="64"/>
          <bgColor theme="2" tint="-9.9978637043366805E-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1" formatCode="0"/>
      <fill>
        <patternFill patternType="solid">
          <fgColor indexed="64"/>
          <bgColor theme="5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numFmt numFmtId="1" formatCode="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numFmt numFmtId="1" formatCode="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4" tint="0.79998168889431442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2" tint="-9.9978637043366805E-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4" tint="0.79998168889431442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fill>
        <patternFill patternType="solid">
          <fgColor indexed="64"/>
          <bgColor theme="2" tint="-0.249977111117893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0" tint="-4.9989318521683403E-2"/>
        <name val="Arial"/>
        <scheme val="minor"/>
      </font>
      <fill>
        <patternFill patternType="solid">
          <fgColor indexed="64"/>
          <bgColor theme="0" tint="-0.499984740745262"/>
        </patternFill>
      </fill>
      <alignment horizontal="center" vertical="center" textRotation="0" wrapText="0" indent="0" justifyLastLine="0" shrinkToFit="0" readingOrder="0"/>
    </dxf>
    <dxf>
      <alignment vertical="top" textRotation="0" indent="0" justifyLastLine="0" shrinkToFit="0" readingOrder="0"/>
    </dxf>
    <dxf>
      <alignment horizontal="left" vertical="bottom" textRotation="0" wrapText="1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left" vertical="center" textRotation="0" wrapText="1" indent="1" justifyLastLine="0" shrinkToFit="0" readingOrder="0"/>
    </dxf>
    <dxf>
      <alignment horizontal="lef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left" vertical="center" textRotation="0" wrapText="1" indent="1" justifyLastLine="0" shrinkToFit="0" readingOrder="0"/>
    </dxf>
    <dxf>
      <alignment horizontal="general" vertical="bottom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7" tint="0.79998168889431442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5" tint="0.79998168889431442"/>
        </patternFill>
      </fill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5" tint="0.79998168889431442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5" tint="0.79998168889431442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5" tint="0.79998168889431442"/>
        </patternFill>
      </fill>
      <alignment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fill>
        <patternFill patternType="solid">
          <fgColor indexed="64"/>
          <bgColor theme="5" tint="0.79998168889431442"/>
        </patternFill>
      </fill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2" tint="-9.9978637043366805E-2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4" tint="0.79998168889431442"/>
        </patternFill>
      </fill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4" tint="0.79998168889431442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4" tint="0.79998168889431442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4" tint="0.79998168889431442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4" tint="0.79998168889431442"/>
        </patternFill>
      </fill>
      <alignment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4" tint="0.79998168889431442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4" tint="0.79998168889431442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9"/>
        <color theme="1"/>
        <name val="Arial"/>
        <scheme val="minor"/>
      </font>
      <numFmt numFmtId="168" formatCode="_(@"/>
      <fill>
        <patternFill patternType="solid">
          <fgColor indexed="64"/>
          <bgColor theme="4" tint="0.79998168889431442"/>
        </patternFill>
      </fill>
      <alignment horizontal="general" vertical="center" textRotation="0" wrapText="0" indent="0" justifyLastLine="0" shrinkToFit="0" readingOrder="0"/>
    </dxf>
    <dxf>
      <numFmt numFmtId="168" formatCode="_(@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numFmt numFmtId="168" formatCode="_(@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alignment vertical="top" textRotation="0" indent="0" justifyLastLine="0" shrinkToFit="0" readingOrder="0"/>
    </dxf>
    <dxf>
      <font>
        <b/>
        <color theme="1"/>
      </font>
      <fill>
        <patternFill>
          <bgColor theme="8" tint="0.79998168889431442"/>
        </patternFill>
      </fill>
      <border diagonalUp="0" diagonalDown="0">
        <left/>
        <right/>
        <top/>
        <bottom/>
        <vertical/>
        <horizontal/>
      </border>
    </dxf>
    <dxf>
      <border>
        <horizontal/>
      </border>
    </dxf>
    <dxf>
      <font>
        <b/>
        <color theme="0"/>
      </font>
      <fill>
        <patternFill patternType="solid">
          <fgColor theme="4"/>
          <bgColor theme="4" tint="-0.499984740745262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>
        <vertical style="medium">
          <color theme="0"/>
        </vertical>
        <horizontal/>
      </border>
    </dxf>
  </dxfs>
  <tableStyles count="1" defaultTableStyle="Garden Journal: Basic Table" defaultPivotStyle="PivotStyleLight16">
    <tableStyle name="Garden Journal: Basic Table" pivot="0" count="4">
      <tableStyleElement type="wholeTable" dxfId="56"/>
      <tableStyleElement type="headerRow" dxfId="55"/>
      <tableStyleElement type="totalRow" dxfId="54"/>
      <tableStyleElement type="firstColumn" dxfId="53"/>
    </tableStyle>
  </tableStyles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Spin" dx="16" fmlaLink="$N$8" max="2999" min="1900" page="10" val="2013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28703</xdr:colOff>
      <xdr:row>8</xdr:row>
      <xdr:rowOff>539345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14286" cy="2391428"/>
        </a:xfrm>
        <a:prstGeom prst="rect">
          <a:avLst/>
        </a:prstGeom>
      </xdr:spPr>
    </xdr:pic>
    <xdr:clientData/>
  </xdr:twoCellAnchor>
  <xdr:twoCellAnchor editAs="oneCell">
    <xdr:from>
      <xdr:col>17</xdr:col>
      <xdr:colOff>440533</xdr:colOff>
      <xdr:row>0</xdr:row>
      <xdr:rowOff>95248</xdr:rowOff>
    </xdr:from>
    <xdr:to>
      <xdr:col>20</xdr:col>
      <xdr:colOff>550332</xdr:colOff>
      <xdr:row>3</xdr:row>
      <xdr:rowOff>137584</xdr:rowOff>
    </xdr:to>
    <xdr:sp macro="" textlink="">
      <xdr:nvSpPr>
        <xdr:cNvPr id="94" name="Garden Planner Note" descr="To add a new row to any table in this workbook, select the last cell in the table and then press the Tab key.&#10;&#10;(To delete this note, select it and press the Delete key.)&#10; &#10;" title="Garden Planner instructions"/>
        <xdr:cNvSpPr txBox="1"/>
      </xdr:nvSpPr>
      <xdr:spPr>
        <a:xfrm>
          <a:off x="11072814" y="95248"/>
          <a:ext cx="3869530" cy="100012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 i="1">
              <a:solidFill>
                <a:schemeClr val="accent3"/>
              </a:solidFill>
            </a:rPr>
            <a:t>To add a new row to</a:t>
          </a:r>
          <a:r>
            <a:rPr lang="en-US" sz="1000" i="1" baseline="0">
              <a:solidFill>
                <a:schemeClr val="accent3"/>
              </a:solidFill>
            </a:rPr>
            <a:t> any table in this workbook</a:t>
          </a:r>
          <a:r>
            <a:rPr lang="en-US" sz="1000" i="1">
              <a:solidFill>
                <a:schemeClr val="accent3"/>
              </a:solidFill>
            </a:rPr>
            <a:t>, select the last cell in the table and then press the Tab key.</a:t>
          </a:r>
        </a:p>
        <a:p>
          <a:endParaRPr lang="en-US" sz="1000" i="1">
            <a:solidFill>
              <a:schemeClr val="accent3"/>
            </a:solidFill>
          </a:endParaRPr>
        </a:p>
        <a:p>
          <a:r>
            <a:rPr lang="en-US" sz="1000" i="1">
              <a:solidFill>
                <a:schemeClr val="accent3"/>
              </a:solidFill>
            </a:rPr>
            <a:t>(Notes in this workbook do not print. To</a:t>
          </a:r>
          <a:r>
            <a:rPr lang="en-US" sz="1000" i="1" baseline="0">
              <a:solidFill>
                <a:schemeClr val="accent3"/>
              </a:solidFill>
            </a:rPr>
            <a:t> delete them, select a note and press the Delete key.)</a:t>
          </a:r>
          <a:endParaRPr lang="en-US" sz="1000" i="1">
            <a:solidFill>
              <a:schemeClr val="accent3"/>
            </a:solidFill>
          </a:endParaRP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1403615</xdr:colOff>
      <xdr:row>8</xdr:row>
      <xdr:rowOff>126667</xdr:rowOff>
    </xdr:from>
    <xdr:to>
      <xdr:col>5</xdr:col>
      <xdr:colOff>338100</xdr:colOff>
      <xdr:row>8</xdr:row>
      <xdr:rowOff>460407</xdr:rowOff>
    </xdr:to>
    <xdr:grpSp>
      <xdr:nvGrpSpPr>
        <xdr:cNvPr id="43" name="Flower Pot icon group" descr="Small flower pot icon" title="Averages artwork"/>
        <xdr:cNvGrpSpPr/>
      </xdr:nvGrpSpPr>
      <xdr:grpSpPr>
        <a:xfrm>
          <a:off x="4224073" y="1798834"/>
          <a:ext cx="336777" cy="333740"/>
          <a:chOff x="5363861" y="801949"/>
          <a:chExt cx="336776" cy="316141"/>
        </a:xfrm>
      </xdr:grpSpPr>
      <xdr:sp macro="" textlink="">
        <xdr:nvSpPr>
          <xdr:cNvPr id="44" name="Freeform 88"/>
          <xdr:cNvSpPr>
            <a:spLocks/>
          </xdr:cNvSpPr>
        </xdr:nvSpPr>
        <xdr:spPr bwMode="auto">
          <a:xfrm>
            <a:off x="5372849" y="801949"/>
            <a:ext cx="324234" cy="62628"/>
          </a:xfrm>
          <a:custGeom>
            <a:avLst/>
            <a:gdLst>
              <a:gd name="T0" fmla="*/ 97 w 99"/>
              <a:gd name="T1" fmla="*/ 11 h 18"/>
              <a:gd name="T2" fmla="*/ 49 w 99"/>
              <a:gd name="T3" fmla="*/ 18 h 18"/>
              <a:gd name="T4" fmla="*/ 0 w 99"/>
              <a:gd name="T5" fmla="*/ 9 h 18"/>
              <a:gd name="T6" fmla="*/ 49 w 99"/>
              <a:gd name="T7" fmla="*/ 0 h 18"/>
              <a:gd name="T8" fmla="*/ 97 w 99"/>
              <a:gd name="T9" fmla="*/ 11 h 18"/>
              <a:gd name="connsiteX0" fmla="*/ 9798 w 9798"/>
              <a:gd name="connsiteY0" fmla="*/ 1329 h 5218"/>
              <a:gd name="connsiteX1" fmla="*/ 4949 w 9798"/>
              <a:gd name="connsiteY1" fmla="*/ 5218 h 5218"/>
              <a:gd name="connsiteX2" fmla="*/ 0 w 9798"/>
              <a:gd name="connsiteY2" fmla="*/ 218 h 5218"/>
              <a:gd name="connsiteX3" fmla="*/ 9798 w 9798"/>
              <a:gd name="connsiteY3" fmla="*/ 1329 h 5218"/>
              <a:gd name="connsiteX0" fmla="*/ 10000 w 10000"/>
              <a:gd name="connsiteY0" fmla="*/ 4933 h 12386"/>
              <a:gd name="connsiteX1" fmla="*/ 5051 w 10000"/>
              <a:gd name="connsiteY1" fmla="*/ 12386 h 12386"/>
              <a:gd name="connsiteX2" fmla="*/ 0 w 10000"/>
              <a:gd name="connsiteY2" fmla="*/ 2804 h 12386"/>
              <a:gd name="connsiteX3" fmla="*/ 10000 w 10000"/>
              <a:gd name="connsiteY3" fmla="*/ 4933 h 12386"/>
              <a:gd name="connsiteX0" fmla="*/ 10000 w 10000"/>
              <a:gd name="connsiteY0" fmla="*/ 5551 h 13004"/>
              <a:gd name="connsiteX1" fmla="*/ 5051 w 10000"/>
              <a:gd name="connsiteY1" fmla="*/ 13004 h 13004"/>
              <a:gd name="connsiteX2" fmla="*/ 0 w 10000"/>
              <a:gd name="connsiteY2" fmla="*/ 3422 h 13004"/>
              <a:gd name="connsiteX3" fmla="*/ 10000 w 10000"/>
              <a:gd name="connsiteY3" fmla="*/ 5551 h 13004"/>
              <a:gd name="connsiteX0" fmla="*/ 10000 w 10000"/>
              <a:gd name="connsiteY0" fmla="*/ 6945 h 14398"/>
              <a:gd name="connsiteX1" fmla="*/ 5051 w 10000"/>
              <a:gd name="connsiteY1" fmla="*/ 14398 h 14398"/>
              <a:gd name="connsiteX2" fmla="*/ 0 w 10000"/>
              <a:gd name="connsiteY2" fmla="*/ 4816 h 14398"/>
              <a:gd name="connsiteX3" fmla="*/ 10000 w 10000"/>
              <a:gd name="connsiteY3" fmla="*/ 6945 h 14398"/>
              <a:gd name="connsiteX0" fmla="*/ 10149 w 10149"/>
              <a:gd name="connsiteY0" fmla="*/ 5775 h 15601"/>
              <a:gd name="connsiteX1" fmla="*/ 5051 w 10149"/>
              <a:gd name="connsiteY1" fmla="*/ 15601 h 15601"/>
              <a:gd name="connsiteX2" fmla="*/ 0 w 10149"/>
              <a:gd name="connsiteY2" fmla="*/ 6019 h 15601"/>
              <a:gd name="connsiteX3" fmla="*/ 10149 w 10149"/>
              <a:gd name="connsiteY3" fmla="*/ 5775 h 1560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0149" h="15601">
                <a:moveTo>
                  <a:pt x="10149" y="5775"/>
                </a:moveTo>
                <a:cubicBezTo>
                  <a:pt x="10149" y="11099"/>
                  <a:pt x="6742" y="15560"/>
                  <a:pt x="5051" y="15601"/>
                </a:cubicBezTo>
                <a:cubicBezTo>
                  <a:pt x="3360" y="15642"/>
                  <a:pt x="0" y="11343"/>
                  <a:pt x="0" y="6019"/>
                </a:cubicBezTo>
                <a:cubicBezTo>
                  <a:pt x="2207" y="-698"/>
                  <a:pt x="7579" y="-3122"/>
                  <a:pt x="10149" y="5775"/>
                </a:cubicBezTo>
                <a:close/>
              </a:path>
            </a:pathLst>
          </a:custGeom>
          <a:solidFill>
            <a:srgbClr val="D9D5CE"/>
          </a:solidFill>
          <a:ln w="1" cap="flat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45" name="Freeform 89"/>
          <xdr:cNvSpPr>
            <a:spLocks/>
          </xdr:cNvSpPr>
        </xdr:nvSpPr>
        <xdr:spPr bwMode="auto">
          <a:xfrm>
            <a:off x="5375032" y="853588"/>
            <a:ext cx="312859" cy="264502"/>
          </a:xfrm>
          <a:custGeom>
            <a:avLst/>
            <a:gdLst>
              <a:gd name="T0" fmla="*/ 0 w 94"/>
              <a:gd name="T1" fmla="*/ 3 h 64"/>
              <a:gd name="T2" fmla="*/ 9 w 94"/>
              <a:gd name="T3" fmla="*/ 62 h 64"/>
              <a:gd name="T4" fmla="*/ 19 w 94"/>
              <a:gd name="T5" fmla="*/ 64 h 64"/>
              <a:gd name="T6" fmla="*/ 80 w 94"/>
              <a:gd name="T7" fmla="*/ 64 h 64"/>
              <a:gd name="T8" fmla="*/ 86 w 94"/>
              <a:gd name="T9" fmla="*/ 59 h 64"/>
              <a:gd name="T10" fmla="*/ 92 w 94"/>
              <a:gd name="T11" fmla="*/ 1 h 64"/>
              <a:gd name="T12" fmla="*/ 0 w 94"/>
              <a:gd name="T13" fmla="*/ 3 h 64"/>
              <a:gd name="connsiteX0" fmla="*/ 548 w 10601"/>
              <a:gd name="connsiteY0" fmla="*/ 929 h 10460"/>
              <a:gd name="connsiteX1" fmla="*/ 1505 w 10601"/>
              <a:gd name="connsiteY1" fmla="*/ 10148 h 10460"/>
              <a:gd name="connsiteX2" fmla="*/ 2569 w 10601"/>
              <a:gd name="connsiteY2" fmla="*/ 10460 h 10460"/>
              <a:gd name="connsiteX3" fmla="*/ 9059 w 10601"/>
              <a:gd name="connsiteY3" fmla="*/ 10460 h 10460"/>
              <a:gd name="connsiteX4" fmla="*/ 9697 w 10601"/>
              <a:gd name="connsiteY4" fmla="*/ 9679 h 10460"/>
              <a:gd name="connsiteX5" fmla="*/ 10571 w 10601"/>
              <a:gd name="connsiteY5" fmla="*/ 1 h 10460"/>
              <a:gd name="connsiteX6" fmla="*/ 548 w 10601"/>
              <a:gd name="connsiteY6" fmla="*/ 929 h 10460"/>
              <a:gd name="connsiteX0" fmla="*/ 548 w 10601"/>
              <a:gd name="connsiteY0" fmla="*/ 929 h 10460"/>
              <a:gd name="connsiteX1" fmla="*/ 1505 w 10601"/>
              <a:gd name="connsiteY1" fmla="*/ 10148 h 10460"/>
              <a:gd name="connsiteX2" fmla="*/ 2569 w 10601"/>
              <a:gd name="connsiteY2" fmla="*/ 10460 h 10460"/>
              <a:gd name="connsiteX3" fmla="*/ 9059 w 10601"/>
              <a:gd name="connsiteY3" fmla="*/ 10460 h 10460"/>
              <a:gd name="connsiteX4" fmla="*/ 9697 w 10601"/>
              <a:gd name="connsiteY4" fmla="*/ 9679 h 10460"/>
              <a:gd name="connsiteX5" fmla="*/ 10571 w 10601"/>
              <a:gd name="connsiteY5" fmla="*/ 1 h 10460"/>
              <a:gd name="connsiteX6" fmla="*/ 548 w 10601"/>
              <a:gd name="connsiteY6" fmla="*/ 929 h 10460"/>
              <a:gd name="connsiteX0" fmla="*/ 478 w 11002"/>
              <a:gd name="connsiteY0" fmla="*/ 621 h 10460"/>
              <a:gd name="connsiteX1" fmla="*/ 1906 w 11002"/>
              <a:gd name="connsiteY1" fmla="*/ 10148 h 10460"/>
              <a:gd name="connsiteX2" fmla="*/ 2970 w 11002"/>
              <a:gd name="connsiteY2" fmla="*/ 10460 h 10460"/>
              <a:gd name="connsiteX3" fmla="*/ 9460 w 11002"/>
              <a:gd name="connsiteY3" fmla="*/ 10460 h 10460"/>
              <a:gd name="connsiteX4" fmla="*/ 10098 w 11002"/>
              <a:gd name="connsiteY4" fmla="*/ 9679 h 10460"/>
              <a:gd name="connsiteX5" fmla="*/ 10972 w 11002"/>
              <a:gd name="connsiteY5" fmla="*/ 1 h 10460"/>
              <a:gd name="connsiteX6" fmla="*/ 478 w 11002"/>
              <a:gd name="connsiteY6" fmla="*/ 621 h 10460"/>
              <a:gd name="connsiteX0" fmla="*/ 722 w 11246"/>
              <a:gd name="connsiteY0" fmla="*/ 621 h 10460"/>
              <a:gd name="connsiteX1" fmla="*/ 2150 w 11246"/>
              <a:gd name="connsiteY1" fmla="*/ 10148 h 10460"/>
              <a:gd name="connsiteX2" fmla="*/ 3214 w 11246"/>
              <a:gd name="connsiteY2" fmla="*/ 10460 h 10460"/>
              <a:gd name="connsiteX3" fmla="*/ 9704 w 11246"/>
              <a:gd name="connsiteY3" fmla="*/ 10460 h 10460"/>
              <a:gd name="connsiteX4" fmla="*/ 10342 w 11246"/>
              <a:gd name="connsiteY4" fmla="*/ 9679 h 10460"/>
              <a:gd name="connsiteX5" fmla="*/ 11216 w 11246"/>
              <a:gd name="connsiteY5" fmla="*/ 1 h 10460"/>
              <a:gd name="connsiteX6" fmla="*/ 722 w 11246"/>
              <a:gd name="connsiteY6" fmla="*/ 621 h 10460"/>
              <a:gd name="connsiteX0" fmla="*/ 0 w 10524"/>
              <a:gd name="connsiteY0" fmla="*/ 621 h 10460"/>
              <a:gd name="connsiteX1" fmla="*/ 1428 w 10524"/>
              <a:gd name="connsiteY1" fmla="*/ 10148 h 10460"/>
              <a:gd name="connsiteX2" fmla="*/ 2492 w 10524"/>
              <a:gd name="connsiteY2" fmla="*/ 10460 h 10460"/>
              <a:gd name="connsiteX3" fmla="*/ 8982 w 10524"/>
              <a:gd name="connsiteY3" fmla="*/ 10460 h 10460"/>
              <a:gd name="connsiteX4" fmla="*/ 9620 w 10524"/>
              <a:gd name="connsiteY4" fmla="*/ 9679 h 10460"/>
              <a:gd name="connsiteX5" fmla="*/ 10494 w 10524"/>
              <a:gd name="connsiteY5" fmla="*/ 1 h 10460"/>
              <a:gd name="connsiteX6" fmla="*/ 0 w 10524"/>
              <a:gd name="connsiteY6" fmla="*/ 621 h 10460"/>
              <a:gd name="connsiteX0" fmla="*/ 0 w 10494"/>
              <a:gd name="connsiteY0" fmla="*/ 620 h 10459"/>
              <a:gd name="connsiteX1" fmla="*/ 1428 w 10494"/>
              <a:gd name="connsiteY1" fmla="*/ 10147 h 10459"/>
              <a:gd name="connsiteX2" fmla="*/ 2492 w 10494"/>
              <a:gd name="connsiteY2" fmla="*/ 10459 h 10459"/>
              <a:gd name="connsiteX3" fmla="*/ 8982 w 10494"/>
              <a:gd name="connsiteY3" fmla="*/ 10459 h 10459"/>
              <a:gd name="connsiteX4" fmla="*/ 9620 w 10494"/>
              <a:gd name="connsiteY4" fmla="*/ 9678 h 10459"/>
              <a:gd name="connsiteX5" fmla="*/ 10494 w 10494"/>
              <a:gd name="connsiteY5" fmla="*/ 0 h 10459"/>
              <a:gd name="connsiteX6" fmla="*/ 0 w 10494"/>
              <a:gd name="connsiteY6" fmla="*/ 620 h 10459"/>
              <a:gd name="connsiteX0" fmla="*/ 0 w 10494"/>
              <a:gd name="connsiteY0" fmla="*/ 620 h 10459"/>
              <a:gd name="connsiteX1" fmla="*/ 1428 w 10494"/>
              <a:gd name="connsiteY1" fmla="*/ 10147 h 10459"/>
              <a:gd name="connsiteX2" fmla="*/ 2492 w 10494"/>
              <a:gd name="connsiteY2" fmla="*/ 10459 h 10459"/>
              <a:gd name="connsiteX3" fmla="*/ 8982 w 10494"/>
              <a:gd name="connsiteY3" fmla="*/ 10459 h 10459"/>
              <a:gd name="connsiteX4" fmla="*/ 9620 w 10494"/>
              <a:gd name="connsiteY4" fmla="*/ 9678 h 10459"/>
              <a:gd name="connsiteX5" fmla="*/ 10494 w 10494"/>
              <a:gd name="connsiteY5" fmla="*/ 0 h 10459"/>
              <a:gd name="connsiteX6" fmla="*/ 0 w 10494"/>
              <a:gd name="connsiteY6" fmla="*/ 620 h 104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0494" h="10459">
                <a:moveTo>
                  <a:pt x="0" y="620"/>
                </a:moveTo>
                <a:lnTo>
                  <a:pt x="1428" y="10147"/>
                </a:lnTo>
                <a:cubicBezTo>
                  <a:pt x="1641" y="10303"/>
                  <a:pt x="2067" y="10459"/>
                  <a:pt x="2492" y="10459"/>
                </a:cubicBezTo>
                <a:lnTo>
                  <a:pt x="8982" y="10459"/>
                </a:lnTo>
                <a:cubicBezTo>
                  <a:pt x="8982" y="10459"/>
                  <a:pt x="9407" y="10459"/>
                  <a:pt x="9620" y="9678"/>
                </a:cubicBezTo>
                <a:cubicBezTo>
                  <a:pt x="9911" y="6452"/>
                  <a:pt x="10203" y="3226"/>
                  <a:pt x="10494" y="0"/>
                </a:cubicBezTo>
                <a:cubicBezTo>
                  <a:pt x="6520" y="2798"/>
                  <a:pt x="2100" y="1391"/>
                  <a:pt x="0" y="620"/>
                </a:cubicBezTo>
                <a:close/>
              </a:path>
            </a:pathLst>
          </a:custGeom>
          <a:solidFill>
            <a:schemeClr val="accent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46" name="Freeform 90"/>
          <xdr:cNvSpPr>
            <a:spLocks/>
          </xdr:cNvSpPr>
        </xdr:nvSpPr>
        <xdr:spPr bwMode="auto">
          <a:xfrm>
            <a:off x="5363861" y="821898"/>
            <a:ext cx="336776" cy="84506"/>
          </a:xfrm>
          <a:custGeom>
            <a:avLst/>
            <a:gdLst>
              <a:gd name="T0" fmla="*/ 1 w 101"/>
              <a:gd name="T1" fmla="*/ 1 h 15"/>
              <a:gd name="T2" fmla="*/ 51 w 101"/>
              <a:gd name="T3" fmla="*/ 7 h 15"/>
              <a:gd name="T4" fmla="*/ 98 w 101"/>
              <a:gd name="T5" fmla="*/ 0 h 15"/>
              <a:gd name="T6" fmla="*/ 97 w 101"/>
              <a:gd name="T7" fmla="*/ 8 h 15"/>
              <a:gd name="T8" fmla="*/ 50 w 101"/>
              <a:gd name="T9" fmla="*/ 15 h 15"/>
              <a:gd name="T10" fmla="*/ 4 w 101"/>
              <a:gd name="T11" fmla="*/ 10 h 15"/>
              <a:gd name="T12" fmla="*/ 1 w 101"/>
              <a:gd name="T13" fmla="*/ 1 h 15"/>
              <a:gd name="connsiteX0" fmla="*/ 11 w 9995"/>
              <a:gd name="connsiteY0" fmla="*/ 673 h 10006"/>
              <a:gd name="connsiteX1" fmla="*/ 4962 w 9995"/>
              <a:gd name="connsiteY1" fmla="*/ 4673 h 10006"/>
              <a:gd name="connsiteX2" fmla="*/ 9615 w 9995"/>
              <a:gd name="connsiteY2" fmla="*/ 6 h 10006"/>
              <a:gd name="connsiteX3" fmla="*/ 9449 w 9995"/>
              <a:gd name="connsiteY3" fmla="*/ 5930 h 10006"/>
              <a:gd name="connsiteX4" fmla="*/ 4862 w 9995"/>
              <a:gd name="connsiteY4" fmla="*/ 10006 h 10006"/>
              <a:gd name="connsiteX5" fmla="*/ 308 w 9995"/>
              <a:gd name="connsiteY5" fmla="*/ 6673 h 10006"/>
              <a:gd name="connsiteX6" fmla="*/ 11 w 9995"/>
              <a:gd name="connsiteY6" fmla="*/ 673 h 10006"/>
              <a:gd name="connsiteX0" fmla="*/ 11 w 9620"/>
              <a:gd name="connsiteY0" fmla="*/ 673 h 10000"/>
              <a:gd name="connsiteX1" fmla="*/ 4964 w 9620"/>
              <a:gd name="connsiteY1" fmla="*/ 4670 h 10000"/>
              <a:gd name="connsiteX2" fmla="*/ 9620 w 9620"/>
              <a:gd name="connsiteY2" fmla="*/ 6 h 10000"/>
              <a:gd name="connsiteX3" fmla="*/ 9454 w 9620"/>
              <a:gd name="connsiteY3" fmla="*/ 5926 h 10000"/>
              <a:gd name="connsiteX4" fmla="*/ 4864 w 9620"/>
              <a:gd name="connsiteY4" fmla="*/ 10000 h 10000"/>
              <a:gd name="connsiteX5" fmla="*/ 308 w 9620"/>
              <a:gd name="connsiteY5" fmla="*/ 6669 h 10000"/>
              <a:gd name="connsiteX6" fmla="*/ 11 w 9620"/>
              <a:gd name="connsiteY6" fmla="*/ 673 h 10000"/>
              <a:gd name="connsiteX0" fmla="*/ 0 w 9989"/>
              <a:gd name="connsiteY0" fmla="*/ 673 h 10000"/>
              <a:gd name="connsiteX1" fmla="*/ 5149 w 9989"/>
              <a:gd name="connsiteY1" fmla="*/ 4670 h 10000"/>
              <a:gd name="connsiteX2" fmla="*/ 9989 w 9989"/>
              <a:gd name="connsiteY2" fmla="*/ 6 h 10000"/>
              <a:gd name="connsiteX3" fmla="*/ 9816 w 9989"/>
              <a:gd name="connsiteY3" fmla="*/ 5926 h 10000"/>
              <a:gd name="connsiteX4" fmla="*/ 5045 w 9989"/>
              <a:gd name="connsiteY4" fmla="*/ 10000 h 10000"/>
              <a:gd name="connsiteX5" fmla="*/ 309 w 9989"/>
              <a:gd name="connsiteY5" fmla="*/ 6669 h 10000"/>
              <a:gd name="connsiteX6" fmla="*/ 0 w 9989"/>
              <a:gd name="connsiteY6" fmla="*/ 673 h 10000"/>
              <a:gd name="connsiteX0" fmla="*/ 357 w 10357"/>
              <a:gd name="connsiteY0" fmla="*/ 673 h 10000"/>
              <a:gd name="connsiteX1" fmla="*/ 5512 w 10357"/>
              <a:gd name="connsiteY1" fmla="*/ 4670 h 10000"/>
              <a:gd name="connsiteX2" fmla="*/ 10357 w 10357"/>
              <a:gd name="connsiteY2" fmla="*/ 6 h 10000"/>
              <a:gd name="connsiteX3" fmla="*/ 10184 w 10357"/>
              <a:gd name="connsiteY3" fmla="*/ 5926 h 10000"/>
              <a:gd name="connsiteX4" fmla="*/ 5408 w 10357"/>
              <a:gd name="connsiteY4" fmla="*/ 10000 h 10000"/>
              <a:gd name="connsiteX5" fmla="*/ 455 w 10357"/>
              <a:gd name="connsiteY5" fmla="*/ 6669 h 10000"/>
              <a:gd name="connsiteX6" fmla="*/ 357 w 10357"/>
              <a:gd name="connsiteY6" fmla="*/ 673 h 10000"/>
              <a:gd name="connsiteX0" fmla="*/ 0 w 10000"/>
              <a:gd name="connsiteY0" fmla="*/ 673 h 10000"/>
              <a:gd name="connsiteX1" fmla="*/ 5155 w 10000"/>
              <a:gd name="connsiteY1" fmla="*/ 4670 h 10000"/>
              <a:gd name="connsiteX2" fmla="*/ 10000 w 10000"/>
              <a:gd name="connsiteY2" fmla="*/ 6 h 10000"/>
              <a:gd name="connsiteX3" fmla="*/ 9827 w 10000"/>
              <a:gd name="connsiteY3" fmla="*/ 5926 h 10000"/>
              <a:gd name="connsiteX4" fmla="*/ 5051 w 10000"/>
              <a:gd name="connsiteY4" fmla="*/ 10000 h 10000"/>
              <a:gd name="connsiteX5" fmla="*/ 98 w 10000"/>
              <a:gd name="connsiteY5" fmla="*/ 6669 h 10000"/>
              <a:gd name="connsiteX6" fmla="*/ 0 w 10000"/>
              <a:gd name="connsiteY6" fmla="*/ 673 h 10000"/>
              <a:gd name="connsiteX0" fmla="*/ 0 w 10288"/>
              <a:gd name="connsiteY0" fmla="*/ 8051 h 17378"/>
              <a:gd name="connsiteX1" fmla="*/ 5155 w 10288"/>
              <a:gd name="connsiteY1" fmla="*/ 12048 h 17378"/>
              <a:gd name="connsiteX2" fmla="*/ 10140 w 10288"/>
              <a:gd name="connsiteY2" fmla="*/ 2 h 17378"/>
              <a:gd name="connsiteX3" fmla="*/ 9827 w 10288"/>
              <a:gd name="connsiteY3" fmla="*/ 13304 h 17378"/>
              <a:gd name="connsiteX4" fmla="*/ 5051 w 10288"/>
              <a:gd name="connsiteY4" fmla="*/ 17378 h 17378"/>
              <a:gd name="connsiteX5" fmla="*/ 98 w 10288"/>
              <a:gd name="connsiteY5" fmla="*/ 14047 h 17378"/>
              <a:gd name="connsiteX6" fmla="*/ 0 w 10288"/>
              <a:gd name="connsiteY6" fmla="*/ 8051 h 17378"/>
              <a:gd name="connsiteX0" fmla="*/ 0 w 10611"/>
              <a:gd name="connsiteY0" fmla="*/ 8051 h 17378"/>
              <a:gd name="connsiteX1" fmla="*/ 5155 w 10611"/>
              <a:gd name="connsiteY1" fmla="*/ 12048 h 17378"/>
              <a:gd name="connsiteX2" fmla="*/ 10140 w 10611"/>
              <a:gd name="connsiteY2" fmla="*/ 2 h 17378"/>
              <a:gd name="connsiteX3" fmla="*/ 9827 w 10611"/>
              <a:gd name="connsiteY3" fmla="*/ 13009 h 17378"/>
              <a:gd name="connsiteX4" fmla="*/ 5051 w 10611"/>
              <a:gd name="connsiteY4" fmla="*/ 17378 h 17378"/>
              <a:gd name="connsiteX5" fmla="*/ 98 w 10611"/>
              <a:gd name="connsiteY5" fmla="*/ 14047 h 17378"/>
              <a:gd name="connsiteX6" fmla="*/ 0 w 10611"/>
              <a:gd name="connsiteY6" fmla="*/ 8051 h 17378"/>
              <a:gd name="connsiteX0" fmla="*/ 0 w 10906"/>
              <a:gd name="connsiteY0" fmla="*/ 8051 h 14725"/>
              <a:gd name="connsiteX1" fmla="*/ 5155 w 10906"/>
              <a:gd name="connsiteY1" fmla="*/ 12048 h 14725"/>
              <a:gd name="connsiteX2" fmla="*/ 10140 w 10906"/>
              <a:gd name="connsiteY2" fmla="*/ 2 h 14725"/>
              <a:gd name="connsiteX3" fmla="*/ 9827 w 10906"/>
              <a:gd name="connsiteY3" fmla="*/ 13009 h 14725"/>
              <a:gd name="connsiteX4" fmla="*/ 98 w 10906"/>
              <a:gd name="connsiteY4" fmla="*/ 14047 h 14725"/>
              <a:gd name="connsiteX5" fmla="*/ 0 w 10906"/>
              <a:gd name="connsiteY5" fmla="*/ 8051 h 14725"/>
              <a:gd name="connsiteX0" fmla="*/ 0 w 10140"/>
              <a:gd name="connsiteY0" fmla="*/ 8051 h 14725"/>
              <a:gd name="connsiteX1" fmla="*/ 5155 w 10140"/>
              <a:gd name="connsiteY1" fmla="*/ 12048 h 14725"/>
              <a:gd name="connsiteX2" fmla="*/ 10140 w 10140"/>
              <a:gd name="connsiteY2" fmla="*/ 2 h 14725"/>
              <a:gd name="connsiteX3" fmla="*/ 9827 w 10140"/>
              <a:gd name="connsiteY3" fmla="*/ 13009 h 14725"/>
              <a:gd name="connsiteX4" fmla="*/ 98 w 10140"/>
              <a:gd name="connsiteY4" fmla="*/ 14047 h 14725"/>
              <a:gd name="connsiteX5" fmla="*/ 0 w 10140"/>
              <a:gd name="connsiteY5" fmla="*/ 8051 h 14725"/>
              <a:gd name="connsiteX0" fmla="*/ 0 w 10140"/>
              <a:gd name="connsiteY0" fmla="*/ 8051 h 16256"/>
              <a:gd name="connsiteX1" fmla="*/ 5155 w 10140"/>
              <a:gd name="connsiteY1" fmla="*/ 12048 h 16256"/>
              <a:gd name="connsiteX2" fmla="*/ 10140 w 10140"/>
              <a:gd name="connsiteY2" fmla="*/ 2 h 16256"/>
              <a:gd name="connsiteX3" fmla="*/ 9827 w 10140"/>
              <a:gd name="connsiteY3" fmla="*/ 13009 h 16256"/>
              <a:gd name="connsiteX4" fmla="*/ 98 w 10140"/>
              <a:gd name="connsiteY4" fmla="*/ 14047 h 16256"/>
              <a:gd name="connsiteX5" fmla="*/ 0 w 10140"/>
              <a:gd name="connsiteY5" fmla="*/ 8051 h 16256"/>
              <a:gd name="connsiteX0" fmla="*/ 0 w 10648"/>
              <a:gd name="connsiteY0" fmla="*/ 8051 h 16863"/>
              <a:gd name="connsiteX1" fmla="*/ 5155 w 10648"/>
              <a:gd name="connsiteY1" fmla="*/ 12048 h 16863"/>
              <a:gd name="connsiteX2" fmla="*/ 10140 w 10648"/>
              <a:gd name="connsiteY2" fmla="*/ 2 h 16863"/>
              <a:gd name="connsiteX3" fmla="*/ 9827 w 10648"/>
              <a:gd name="connsiteY3" fmla="*/ 13009 h 16863"/>
              <a:gd name="connsiteX4" fmla="*/ 98 w 10648"/>
              <a:gd name="connsiteY4" fmla="*/ 14047 h 16863"/>
              <a:gd name="connsiteX5" fmla="*/ 0 w 10648"/>
              <a:gd name="connsiteY5" fmla="*/ 8051 h 16863"/>
              <a:gd name="connsiteX0" fmla="*/ 0 w 10140"/>
              <a:gd name="connsiteY0" fmla="*/ 8051 h 16863"/>
              <a:gd name="connsiteX1" fmla="*/ 5155 w 10140"/>
              <a:gd name="connsiteY1" fmla="*/ 12048 h 16863"/>
              <a:gd name="connsiteX2" fmla="*/ 10140 w 10140"/>
              <a:gd name="connsiteY2" fmla="*/ 2 h 16863"/>
              <a:gd name="connsiteX3" fmla="*/ 9827 w 10140"/>
              <a:gd name="connsiteY3" fmla="*/ 13009 h 16863"/>
              <a:gd name="connsiteX4" fmla="*/ 98 w 10140"/>
              <a:gd name="connsiteY4" fmla="*/ 14047 h 16863"/>
              <a:gd name="connsiteX5" fmla="*/ 0 w 10140"/>
              <a:gd name="connsiteY5" fmla="*/ 8051 h 16863"/>
              <a:gd name="connsiteX0" fmla="*/ 0 w 10558"/>
              <a:gd name="connsiteY0" fmla="*/ 966 h 8893"/>
              <a:gd name="connsiteX1" fmla="*/ 5155 w 10558"/>
              <a:gd name="connsiteY1" fmla="*/ 4963 h 8893"/>
              <a:gd name="connsiteX2" fmla="*/ 9929 w 10558"/>
              <a:gd name="connsiteY2" fmla="*/ 4 h 8893"/>
              <a:gd name="connsiteX3" fmla="*/ 9827 w 10558"/>
              <a:gd name="connsiteY3" fmla="*/ 5924 h 8893"/>
              <a:gd name="connsiteX4" fmla="*/ 98 w 10558"/>
              <a:gd name="connsiteY4" fmla="*/ 6962 h 8893"/>
              <a:gd name="connsiteX5" fmla="*/ 0 w 10558"/>
              <a:gd name="connsiteY5" fmla="*/ 966 h 8893"/>
              <a:gd name="connsiteX0" fmla="*/ 0 w 9404"/>
              <a:gd name="connsiteY0" fmla="*/ 1086 h 10000"/>
              <a:gd name="connsiteX1" fmla="*/ 4883 w 9404"/>
              <a:gd name="connsiteY1" fmla="*/ 5581 h 10000"/>
              <a:gd name="connsiteX2" fmla="*/ 9404 w 9404"/>
              <a:gd name="connsiteY2" fmla="*/ 4 h 10000"/>
              <a:gd name="connsiteX3" fmla="*/ 9308 w 9404"/>
              <a:gd name="connsiteY3" fmla="*/ 6661 h 10000"/>
              <a:gd name="connsiteX4" fmla="*/ 93 w 9404"/>
              <a:gd name="connsiteY4" fmla="*/ 7829 h 10000"/>
              <a:gd name="connsiteX5" fmla="*/ 0 w 9404"/>
              <a:gd name="connsiteY5" fmla="*/ 1086 h 10000"/>
              <a:gd name="connsiteX0" fmla="*/ 0 w 10274"/>
              <a:gd name="connsiteY0" fmla="*/ 1086 h 10888"/>
              <a:gd name="connsiteX1" fmla="*/ 5192 w 10274"/>
              <a:gd name="connsiteY1" fmla="*/ 5581 h 10888"/>
              <a:gd name="connsiteX2" fmla="*/ 10000 w 10274"/>
              <a:gd name="connsiteY2" fmla="*/ 4 h 10888"/>
              <a:gd name="connsiteX3" fmla="*/ 9898 w 10274"/>
              <a:gd name="connsiteY3" fmla="*/ 6661 h 10888"/>
              <a:gd name="connsiteX4" fmla="*/ 99 w 10274"/>
              <a:gd name="connsiteY4" fmla="*/ 7829 h 10888"/>
              <a:gd name="connsiteX5" fmla="*/ 0 w 10274"/>
              <a:gd name="connsiteY5" fmla="*/ 1086 h 10888"/>
              <a:gd name="connsiteX0" fmla="*/ 0 w 10274"/>
              <a:gd name="connsiteY0" fmla="*/ 1505 h 11307"/>
              <a:gd name="connsiteX1" fmla="*/ 10000 w 10274"/>
              <a:gd name="connsiteY1" fmla="*/ 423 h 11307"/>
              <a:gd name="connsiteX2" fmla="*/ 9898 w 10274"/>
              <a:gd name="connsiteY2" fmla="*/ 7080 h 11307"/>
              <a:gd name="connsiteX3" fmla="*/ 99 w 10274"/>
              <a:gd name="connsiteY3" fmla="*/ 8248 h 11307"/>
              <a:gd name="connsiteX4" fmla="*/ 0 w 10274"/>
              <a:gd name="connsiteY4" fmla="*/ 1505 h 11307"/>
              <a:gd name="connsiteX0" fmla="*/ 0 w 10274"/>
              <a:gd name="connsiteY0" fmla="*/ 1505 h 11307"/>
              <a:gd name="connsiteX1" fmla="*/ 10000 w 10274"/>
              <a:gd name="connsiteY1" fmla="*/ 423 h 11307"/>
              <a:gd name="connsiteX2" fmla="*/ 9898 w 10274"/>
              <a:gd name="connsiteY2" fmla="*/ 7080 h 11307"/>
              <a:gd name="connsiteX3" fmla="*/ 99 w 10274"/>
              <a:gd name="connsiteY3" fmla="*/ 8248 h 11307"/>
              <a:gd name="connsiteX4" fmla="*/ 0 w 10274"/>
              <a:gd name="connsiteY4" fmla="*/ 1505 h 11307"/>
              <a:gd name="connsiteX0" fmla="*/ 0 w 10000"/>
              <a:gd name="connsiteY0" fmla="*/ 1505 h 11307"/>
              <a:gd name="connsiteX1" fmla="*/ 10000 w 10000"/>
              <a:gd name="connsiteY1" fmla="*/ 423 h 11307"/>
              <a:gd name="connsiteX2" fmla="*/ 9898 w 10000"/>
              <a:gd name="connsiteY2" fmla="*/ 7080 h 11307"/>
              <a:gd name="connsiteX3" fmla="*/ 99 w 10000"/>
              <a:gd name="connsiteY3" fmla="*/ 8248 h 11307"/>
              <a:gd name="connsiteX4" fmla="*/ 0 w 10000"/>
              <a:gd name="connsiteY4" fmla="*/ 1505 h 11307"/>
              <a:gd name="connsiteX0" fmla="*/ 0 w 10966"/>
              <a:gd name="connsiteY0" fmla="*/ 2671 h 12473"/>
              <a:gd name="connsiteX1" fmla="*/ 10000 w 10966"/>
              <a:gd name="connsiteY1" fmla="*/ 1589 h 12473"/>
              <a:gd name="connsiteX2" fmla="*/ 9898 w 10966"/>
              <a:gd name="connsiteY2" fmla="*/ 8246 h 12473"/>
              <a:gd name="connsiteX3" fmla="*/ 99 w 10966"/>
              <a:gd name="connsiteY3" fmla="*/ 9414 h 12473"/>
              <a:gd name="connsiteX4" fmla="*/ 0 w 10966"/>
              <a:gd name="connsiteY4" fmla="*/ 2671 h 12473"/>
              <a:gd name="connsiteX0" fmla="*/ 903 w 11869"/>
              <a:gd name="connsiteY0" fmla="*/ 2671 h 12473"/>
              <a:gd name="connsiteX1" fmla="*/ 10903 w 11869"/>
              <a:gd name="connsiteY1" fmla="*/ 1589 h 12473"/>
              <a:gd name="connsiteX2" fmla="*/ 10801 w 11869"/>
              <a:gd name="connsiteY2" fmla="*/ 8246 h 12473"/>
              <a:gd name="connsiteX3" fmla="*/ 1002 w 11869"/>
              <a:gd name="connsiteY3" fmla="*/ 9414 h 12473"/>
              <a:gd name="connsiteX4" fmla="*/ 903 w 11869"/>
              <a:gd name="connsiteY4" fmla="*/ 2671 h 12473"/>
              <a:gd name="connsiteX0" fmla="*/ 903 w 11869"/>
              <a:gd name="connsiteY0" fmla="*/ 2671 h 12473"/>
              <a:gd name="connsiteX1" fmla="*/ 10903 w 11869"/>
              <a:gd name="connsiteY1" fmla="*/ 1589 h 12473"/>
              <a:gd name="connsiteX2" fmla="*/ 10801 w 11869"/>
              <a:gd name="connsiteY2" fmla="*/ 8246 h 12473"/>
              <a:gd name="connsiteX3" fmla="*/ 1002 w 11869"/>
              <a:gd name="connsiteY3" fmla="*/ 9414 h 12473"/>
              <a:gd name="connsiteX4" fmla="*/ 903 w 11869"/>
              <a:gd name="connsiteY4" fmla="*/ 2671 h 12473"/>
              <a:gd name="connsiteX0" fmla="*/ 0 w 10966"/>
              <a:gd name="connsiteY0" fmla="*/ 2671 h 12473"/>
              <a:gd name="connsiteX1" fmla="*/ 10000 w 10966"/>
              <a:gd name="connsiteY1" fmla="*/ 1589 h 12473"/>
              <a:gd name="connsiteX2" fmla="*/ 9898 w 10966"/>
              <a:gd name="connsiteY2" fmla="*/ 8246 h 12473"/>
              <a:gd name="connsiteX3" fmla="*/ 99 w 10966"/>
              <a:gd name="connsiteY3" fmla="*/ 9414 h 12473"/>
              <a:gd name="connsiteX4" fmla="*/ 0 w 10966"/>
              <a:gd name="connsiteY4" fmla="*/ 2671 h 12473"/>
              <a:gd name="connsiteX0" fmla="*/ 0 w 10000"/>
              <a:gd name="connsiteY0" fmla="*/ 1082 h 10884"/>
              <a:gd name="connsiteX1" fmla="*/ 10000 w 10000"/>
              <a:gd name="connsiteY1" fmla="*/ 0 h 10884"/>
              <a:gd name="connsiteX2" fmla="*/ 9898 w 10000"/>
              <a:gd name="connsiteY2" fmla="*/ 6657 h 10884"/>
              <a:gd name="connsiteX3" fmla="*/ 99 w 10000"/>
              <a:gd name="connsiteY3" fmla="*/ 7825 h 10884"/>
              <a:gd name="connsiteX4" fmla="*/ 0 w 10000"/>
              <a:gd name="connsiteY4" fmla="*/ 1082 h 10884"/>
              <a:gd name="connsiteX0" fmla="*/ 0 w 10680"/>
              <a:gd name="connsiteY0" fmla="*/ 1243 h 11992"/>
              <a:gd name="connsiteX1" fmla="*/ 10000 w 10680"/>
              <a:gd name="connsiteY1" fmla="*/ 161 h 11992"/>
              <a:gd name="connsiteX2" fmla="*/ 9757 w 10680"/>
              <a:gd name="connsiteY2" fmla="*/ 8810 h 11992"/>
              <a:gd name="connsiteX3" fmla="*/ 99 w 10680"/>
              <a:gd name="connsiteY3" fmla="*/ 7986 h 11992"/>
              <a:gd name="connsiteX4" fmla="*/ 0 w 10680"/>
              <a:gd name="connsiteY4" fmla="*/ 1243 h 11992"/>
              <a:gd name="connsiteX0" fmla="*/ 0 w 10680"/>
              <a:gd name="connsiteY0" fmla="*/ 1243 h 11992"/>
              <a:gd name="connsiteX1" fmla="*/ 10000 w 10680"/>
              <a:gd name="connsiteY1" fmla="*/ 161 h 11992"/>
              <a:gd name="connsiteX2" fmla="*/ 9757 w 10680"/>
              <a:gd name="connsiteY2" fmla="*/ 8810 h 11992"/>
              <a:gd name="connsiteX3" fmla="*/ 99 w 10680"/>
              <a:gd name="connsiteY3" fmla="*/ 7986 h 11992"/>
              <a:gd name="connsiteX4" fmla="*/ 0 w 10680"/>
              <a:gd name="connsiteY4" fmla="*/ 1243 h 11992"/>
              <a:gd name="connsiteX0" fmla="*/ 0 w 10000"/>
              <a:gd name="connsiteY0" fmla="*/ 1243 h 11992"/>
              <a:gd name="connsiteX1" fmla="*/ 10000 w 10000"/>
              <a:gd name="connsiteY1" fmla="*/ 161 h 11992"/>
              <a:gd name="connsiteX2" fmla="*/ 9757 w 10000"/>
              <a:gd name="connsiteY2" fmla="*/ 8810 h 11992"/>
              <a:gd name="connsiteX3" fmla="*/ 99 w 10000"/>
              <a:gd name="connsiteY3" fmla="*/ 7986 h 11992"/>
              <a:gd name="connsiteX4" fmla="*/ 0 w 10000"/>
              <a:gd name="connsiteY4" fmla="*/ 1243 h 11992"/>
              <a:gd name="connsiteX0" fmla="*/ 0 w 10000"/>
              <a:gd name="connsiteY0" fmla="*/ 1082 h 11831"/>
              <a:gd name="connsiteX1" fmla="*/ 10000 w 10000"/>
              <a:gd name="connsiteY1" fmla="*/ 0 h 11831"/>
              <a:gd name="connsiteX2" fmla="*/ 9757 w 10000"/>
              <a:gd name="connsiteY2" fmla="*/ 8649 h 11831"/>
              <a:gd name="connsiteX3" fmla="*/ 99 w 10000"/>
              <a:gd name="connsiteY3" fmla="*/ 7825 h 11831"/>
              <a:gd name="connsiteX4" fmla="*/ 0 w 10000"/>
              <a:gd name="connsiteY4" fmla="*/ 1082 h 11831"/>
              <a:gd name="connsiteX0" fmla="*/ 0 w 10000"/>
              <a:gd name="connsiteY0" fmla="*/ 1082 h 12145"/>
              <a:gd name="connsiteX1" fmla="*/ 10000 w 10000"/>
              <a:gd name="connsiteY1" fmla="*/ 0 h 12145"/>
              <a:gd name="connsiteX2" fmla="*/ 9757 w 10000"/>
              <a:gd name="connsiteY2" fmla="*/ 8649 h 12145"/>
              <a:gd name="connsiteX3" fmla="*/ 99 w 10000"/>
              <a:gd name="connsiteY3" fmla="*/ 8489 h 12145"/>
              <a:gd name="connsiteX4" fmla="*/ 0 w 10000"/>
              <a:gd name="connsiteY4" fmla="*/ 1082 h 12145"/>
              <a:gd name="connsiteX0" fmla="*/ 0 w 10000"/>
              <a:gd name="connsiteY0" fmla="*/ 1082 h 11783"/>
              <a:gd name="connsiteX1" fmla="*/ 10000 w 10000"/>
              <a:gd name="connsiteY1" fmla="*/ 0 h 11783"/>
              <a:gd name="connsiteX2" fmla="*/ 9757 w 10000"/>
              <a:gd name="connsiteY2" fmla="*/ 8649 h 11783"/>
              <a:gd name="connsiteX3" fmla="*/ 99 w 10000"/>
              <a:gd name="connsiteY3" fmla="*/ 8489 h 11783"/>
              <a:gd name="connsiteX4" fmla="*/ 0 w 10000"/>
              <a:gd name="connsiteY4" fmla="*/ 1082 h 1178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000" h="11783">
                <a:moveTo>
                  <a:pt x="0" y="1082"/>
                </a:moveTo>
                <a:cubicBezTo>
                  <a:pt x="2074" y="5423"/>
                  <a:pt x="8303" y="4384"/>
                  <a:pt x="10000" y="0"/>
                </a:cubicBezTo>
                <a:lnTo>
                  <a:pt x="9757" y="8649"/>
                </a:lnTo>
                <a:cubicBezTo>
                  <a:pt x="7966" y="13274"/>
                  <a:pt x="2244" y="12405"/>
                  <a:pt x="99" y="8489"/>
                </a:cubicBezTo>
                <a:cubicBezTo>
                  <a:pt x="66" y="6241"/>
                  <a:pt x="33" y="3330"/>
                  <a:pt x="0" y="1082"/>
                </a:cubicBezTo>
                <a:close/>
              </a:path>
            </a:pathLst>
          </a:custGeom>
          <a:solidFill>
            <a:schemeClr val="accent3">
              <a:lumMod val="75000"/>
            </a:schemeClr>
          </a:solidFill>
          <a:ln>
            <a:noFill/>
          </a:ln>
        </xdr:spPr>
      </xdr:sp>
    </xdr:grpSp>
    <xdr:clientData/>
  </xdr:twoCellAnchor>
  <xdr:twoCellAnchor editAs="oneCell">
    <xdr:from>
      <xdr:col>7</xdr:col>
      <xdr:colOff>30050</xdr:colOff>
      <xdr:row>8</xdr:row>
      <xdr:rowOff>6543</xdr:rowOff>
    </xdr:from>
    <xdr:to>
      <xdr:col>7</xdr:col>
      <xdr:colOff>489971</xdr:colOff>
      <xdr:row>8</xdr:row>
      <xdr:rowOff>460407</xdr:rowOff>
    </xdr:to>
    <xdr:grpSp>
      <xdr:nvGrpSpPr>
        <xdr:cNvPr id="56" name="Leaf Icon group" descr="Small leaf icon" title="Planting data icon"/>
        <xdr:cNvGrpSpPr>
          <a:grpSpLocks noChangeAspect="1"/>
        </xdr:cNvGrpSpPr>
      </xdr:nvGrpSpPr>
      <xdr:grpSpPr bwMode="auto">
        <a:xfrm>
          <a:off x="6644633" y="1678710"/>
          <a:ext cx="459921" cy="453864"/>
          <a:chOff x="657" y="141"/>
          <a:chExt cx="48" cy="46"/>
        </a:xfrm>
      </xdr:grpSpPr>
      <xdr:sp macro="" textlink="">
        <xdr:nvSpPr>
          <xdr:cNvPr id="57" name="AutoShape 55"/>
          <xdr:cNvSpPr>
            <a:spLocks noChangeAspect="1" noChangeArrowheads="1" noTextEdit="1"/>
          </xdr:cNvSpPr>
        </xdr:nvSpPr>
        <xdr:spPr bwMode="auto">
          <a:xfrm>
            <a:off x="657" y="141"/>
            <a:ext cx="48" cy="4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8" name="Freeform 57"/>
          <xdr:cNvSpPr>
            <a:spLocks/>
          </xdr:cNvSpPr>
        </xdr:nvSpPr>
        <xdr:spPr bwMode="auto">
          <a:xfrm>
            <a:off x="664" y="128"/>
            <a:ext cx="26" cy="56"/>
          </a:xfrm>
          <a:custGeom>
            <a:avLst/>
            <a:gdLst>
              <a:gd name="T0" fmla="*/ 54 w 66"/>
              <a:gd name="T1" fmla="*/ 142 h 142"/>
              <a:gd name="T2" fmla="*/ 25 w 66"/>
              <a:gd name="T3" fmla="*/ 39 h 142"/>
              <a:gd name="T4" fmla="*/ 50 w 66"/>
              <a:gd name="T5" fmla="*/ 135 h 14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</a:cxnLst>
            <a:rect l="0" t="0" r="r" b="b"/>
            <a:pathLst>
              <a:path w="66" h="142">
                <a:moveTo>
                  <a:pt x="54" y="142"/>
                </a:moveTo>
                <a:cubicBezTo>
                  <a:pt x="66" y="118"/>
                  <a:pt x="64" y="0"/>
                  <a:pt x="25" y="39"/>
                </a:cubicBezTo>
                <a:cubicBezTo>
                  <a:pt x="0" y="64"/>
                  <a:pt x="40" y="114"/>
                  <a:pt x="50" y="135"/>
                </a:cubicBezTo>
              </a:path>
            </a:pathLst>
          </a:custGeom>
          <a:solidFill>
            <a:schemeClr val="accent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9" name="Freeform 58"/>
          <xdr:cNvSpPr>
            <a:spLocks/>
          </xdr:cNvSpPr>
        </xdr:nvSpPr>
        <xdr:spPr bwMode="auto">
          <a:xfrm>
            <a:off x="690" y="169"/>
            <a:ext cx="16" cy="18"/>
          </a:xfrm>
          <a:custGeom>
            <a:avLst/>
            <a:gdLst>
              <a:gd name="T0" fmla="*/ 1 w 42"/>
              <a:gd name="T1" fmla="*/ 38 h 47"/>
              <a:gd name="T2" fmla="*/ 37 w 42"/>
              <a:gd name="T3" fmla="*/ 6 h 47"/>
              <a:gd name="T4" fmla="*/ 0 w 42"/>
              <a:gd name="T5" fmla="*/ 47 h 4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</a:cxnLst>
            <a:rect l="0" t="0" r="r" b="b"/>
            <a:pathLst>
              <a:path w="42" h="47">
                <a:moveTo>
                  <a:pt x="1" y="38"/>
                </a:moveTo>
                <a:cubicBezTo>
                  <a:pt x="4" y="12"/>
                  <a:pt x="2" y="0"/>
                  <a:pt x="37" y="6"/>
                </a:cubicBezTo>
                <a:cubicBezTo>
                  <a:pt x="42" y="32"/>
                  <a:pt x="11" y="35"/>
                  <a:pt x="0" y="47"/>
                </a:cubicBezTo>
              </a:path>
            </a:pathLst>
          </a:custGeom>
          <a:solidFill>
            <a:schemeClr val="accent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60" name="Freeform 59"/>
          <xdr:cNvSpPr>
            <a:spLocks/>
          </xdr:cNvSpPr>
        </xdr:nvSpPr>
        <xdr:spPr bwMode="auto">
          <a:xfrm>
            <a:off x="655" y="168"/>
            <a:ext cx="21" cy="17"/>
          </a:xfrm>
          <a:custGeom>
            <a:avLst/>
            <a:gdLst>
              <a:gd name="T0" fmla="*/ 52 w 52"/>
              <a:gd name="T1" fmla="*/ 33 h 44"/>
              <a:gd name="T2" fmla="*/ 5 w 52"/>
              <a:gd name="T3" fmla="*/ 4 h 44"/>
              <a:gd name="T4" fmla="*/ 52 w 52"/>
              <a:gd name="T5" fmla="*/ 44 h 4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</a:cxnLst>
            <a:rect l="0" t="0" r="r" b="b"/>
            <a:pathLst>
              <a:path w="52" h="44">
                <a:moveTo>
                  <a:pt x="52" y="33"/>
                </a:moveTo>
                <a:cubicBezTo>
                  <a:pt x="52" y="7"/>
                  <a:pt x="28" y="0"/>
                  <a:pt x="5" y="4"/>
                </a:cubicBezTo>
                <a:cubicBezTo>
                  <a:pt x="0" y="32"/>
                  <a:pt x="30" y="42"/>
                  <a:pt x="52" y="44"/>
                </a:cubicBezTo>
              </a:path>
            </a:pathLst>
          </a:custGeom>
          <a:solidFill>
            <a:schemeClr val="accent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9</xdr:col>
      <xdr:colOff>63501</xdr:colOff>
      <xdr:row>8</xdr:row>
      <xdr:rowOff>89682</xdr:rowOff>
    </xdr:from>
    <xdr:to>
      <xdr:col>9</xdr:col>
      <xdr:colOff>330318</xdr:colOff>
      <xdr:row>8</xdr:row>
      <xdr:rowOff>460407</xdr:rowOff>
    </xdr:to>
    <xdr:grpSp>
      <xdr:nvGrpSpPr>
        <xdr:cNvPr id="61" name="Water Drop icon group" descr="Small water drop icon" title="Feeding &amp; Notes artwork"/>
        <xdr:cNvGrpSpPr/>
      </xdr:nvGrpSpPr>
      <xdr:grpSpPr>
        <a:xfrm>
          <a:off x="8921751" y="1761849"/>
          <a:ext cx="266817" cy="370725"/>
          <a:chOff x="3136583" y="223499"/>
          <a:chExt cx="266817" cy="351239"/>
        </a:xfrm>
      </xdr:grpSpPr>
      <xdr:sp macro="" textlink="">
        <xdr:nvSpPr>
          <xdr:cNvPr id="62" name="Freeform 50"/>
          <xdr:cNvSpPr>
            <a:spLocks/>
          </xdr:cNvSpPr>
        </xdr:nvSpPr>
        <xdr:spPr bwMode="auto">
          <a:xfrm rot="233535">
            <a:off x="3136583" y="223499"/>
            <a:ext cx="213719" cy="351239"/>
          </a:xfrm>
          <a:custGeom>
            <a:avLst/>
            <a:gdLst>
              <a:gd name="T0" fmla="*/ 30 w 53"/>
              <a:gd name="T1" fmla="*/ 51 h 53"/>
              <a:gd name="T2" fmla="*/ 27 w 53"/>
              <a:gd name="T3" fmla="*/ 0 h 53"/>
              <a:gd name="T4" fmla="*/ 43 w 53"/>
              <a:gd name="T5" fmla="*/ 28 h 53"/>
              <a:gd name="T6" fmla="*/ 36 w 53"/>
              <a:gd name="T7" fmla="*/ 51 h 53"/>
              <a:gd name="T8" fmla="*/ 30 w 53"/>
              <a:gd name="T9" fmla="*/ 51 h 53"/>
              <a:gd name="connsiteX0" fmla="*/ 1801 w 4248"/>
              <a:gd name="connsiteY0" fmla="*/ 9623 h 9655"/>
              <a:gd name="connsiteX1" fmla="*/ 103 w 4248"/>
              <a:gd name="connsiteY1" fmla="*/ 0 h 9655"/>
              <a:gd name="connsiteX2" fmla="*/ 3122 w 4248"/>
              <a:gd name="connsiteY2" fmla="*/ 5283 h 9655"/>
              <a:gd name="connsiteX3" fmla="*/ 1801 w 4248"/>
              <a:gd name="connsiteY3" fmla="*/ 9623 h 9655"/>
              <a:gd name="connsiteX0" fmla="*/ 4240 w 8551"/>
              <a:gd name="connsiteY0" fmla="*/ 9967 h 10945"/>
              <a:gd name="connsiteX1" fmla="*/ 242 w 8551"/>
              <a:gd name="connsiteY1" fmla="*/ 0 h 10945"/>
              <a:gd name="connsiteX2" fmla="*/ 7349 w 8551"/>
              <a:gd name="connsiteY2" fmla="*/ 5472 h 10945"/>
              <a:gd name="connsiteX3" fmla="*/ 4240 w 8551"/>
              <a:gd name="connsiteY3" fmla="*/ 9967 h 10945"/>
              <a:gd name="connsiteX0" fmla="*/ 7009 w 15451"/>
              <a:gd name="connsiteY0" fmla="*/ 9106 h 9155"/>
              <a:gd name="connsiteX1" fmla="*/ 2334 w 15451"/>
              <a:gd name="connsiteY1" fmla="*/ 0 h 9155"/>
              <a:gd name="connsiteX2" fmla="*/ 10645 w 15451"/>
              <a:gd name="connsiteY2" fmla="*/ 5000 h 9155"/>
              <a:gd name="connsiteX3" fmla="*/ 7009 w 15451"/>
              <a:gd name="connsiteY3" fmla="*/ 9106 h 9155"/>
              <a:gd name="connsiteX0" fmla="*/ 2865 w 6106"/>
              <a:gd name="connsiteY0" fmla="*/ 13206 h 13507"/>
              <a:gd name="connsiteX1" fmla="*/ 200 w 6106"/>
              <a:gd name="connsiteY1" fmla="*/ 0 h 13507"/>
              <a:gd name="connsiteX2" fmla="*/ 5219 w 6106"/>
              <a:gd name="connsiteY2" fmla="*/ 8721 h 13507"/>
              <a:gd name="connsiteX3" fmla="*/ 2865 w 6106"/>
              <a:gd name="connsiteY3" fmla="*/ 13206 h 13507"/>
              <a:gd name="connsiteX0" fmla="*/ 7603 w 12911"/>
              <a:gd name="connsiteY0" fmla="*/ 9777 h 10000"/>
              <a:gd name="connsiteX1" fmla="*/ 3239 w 12911"/>
              <a:gd name="connsiteY1" fmla="*/ 0 h 10000"/>
              <a:gd name="connsiteX2" fmla="*/ 11458 w 12911"/>
              <a:gd name="connsiteY2" fmla="*/ 6457 h 10000"/>
              <a:gd name="connsiteX3" fmla="*/ 7603 w 12911"/>
              <a:gd name="connsiteY3" fmla="*/ 9777 h 10000"/>
              <a:gd name="connsiteX0" fmla="*/ 4364 w 9672"/>
              <a:gd name="connsiteY0" fmla="*/ 9777 h 10000"/>
              <a:gd name="connsiteX1" fmla="*/ 0 w 9672"/>
              <a:gd name="connsiteY1" fmla="*/ 0 h 10000"/>
              <a:gd name="connsiteX2" fmla="*/ 8219 w 9672"/>
              <a:gd name="connsiteY2" fmla="*/ 6457 h 10000"/>
              <a:gd name="connsiteX3" fmla="*/ 4364 w 9672"/>
              <a:gd name="connsiteY3" fmla="*/ 9777 h 10000"/>
              <a:gd name="connsiteX0" fmla="*/ 6935 w 12423"/>
              <a:gd name="connsiteY0" fmla="*/ 9777 h 10000"/>
              <a:gd name="connsiteX1" fmla="*/ 2423 w 12423"/>
              <a:gd name="connsiteY1" fmla="*/ 0 h 10000"/>
              <a:gd name="connsiteX2" fmla="*/ 10921 w 12423"/>
              <a:gd name="connsiteY2" fmla="*/ 6457 h 10000"/>
              <a:gd name="connsiteX3" fmla="*/ 6935 w 12423"/>
              <a:gd name="connsiteY3" fmla="*/ 9777 h 10000"/>
              <a:gd name="connsiteX0" fmla="*/ 8918 w 16537"/>
              <a:gd name="connsiteY0" fmla="*/ 9777 h 9781"/>
              <a:gd name="connsiteX1" fmla="*/ 4406 w 16537"/>
              <a:gd name="connsiteY1" fmla="*/ 0 h 9781"/>
              <a:gd name="connsiteX2" fmla="*/ 12904 w 16537"/>
              <a:gd name="connsiteY2" fmla="*/ 6457 h 9781"/>
              <a:gd name="connsiteX3" fmla="*/ 8918 w 16537"/>
              <a:gd name="connsiteY3" fmla="*/ 9777 h 9781"/>
              <a:gd name="connsiteX0" fmla="*/ 4304 w 11616"/>
              <a:gd name="connsiteY0" fmla="*/ 9996 h 10085"/>
              <a:gd name="connsiteX1" fmla="*/ 1575 w 11616"/>
              <a:gd name="connsiteY1" fmla="*/ 0 h 10085"/>
              <a:gd name="connsiteX2" fmla="*/ 11039 w 11616"/>
              <a:gd name="connsiteY2" fmla="*/ 4763 h 10085"/>
              <a:gd name="connsiteX3" fmla="*/ 4304 w 11616"/>
              <a:gd name="connsiteY3" fmla="*/ 9996 h 10085"/>
              <a:gd name="connsiteX0" fmla="*/ 4304 w 4304"/>
              <a:gd name="connsiteY0" fmla="*/ 9996 h 9996"/>
              <a:gd name="connsiteX1" fmla="*/ 1575 w 4304"/>
              <a:gd name="connsiteY1" fmla="*/ 0 h 9996"/>
              <a:gd name="connsiteX2" fmla="*/ 4304 w 4304"/>
              <a:gd name="connsiteY2" fmla="*/ 9996 h 9996"/>
              <a:gd name="connsiteX0" fmla="*/ 15442 w 24604"/>
              <a:gd name="connsiteY0" fmla="*/ 10000 h 10206"/>
              <a:gd name="connsiteX1" fmla="*/ 9101 w 24604"/>
              <a:gd name="connsiteY1" fmla="*/ 0 h 10206"/>
              <a:gd name="connsiteX2" fmla="*/ 15442 w 24604"/>
              <a:gd name="connsiteY2" fmla="*/ 10000 h 10206"/>
              <a:gd name="connsiteX0" fmla="*/ 15442 w 23710"/>
              <a:gd name="connsiteY0" fmla="*/ 10000 h 10206"/>
              <a:gd name="connsiteX1" fmla="*/ 9101 w 23710"/>
              <a:gd name="connsiteY1" fmla="*/ 0 h 10206"/>
              <a:gd name="connsiteX2" fmla="*/ 15442 w 23710"/>
              <a:gd name="connsiteY2" fmla="*/ 10000 h 10206"/>
              <a:gd name="connsiteX0" fmla="*/ 16427 w 25799"/>
              <a:gd name="connsiteY0" fmla="*/ 10000 h 10448"/>
              <a:gd name="connsiteX1" fmla="*/ 10086 w 25799"/>
              <a:gd name="connsiteY1" fmla="*/ 0 h 10448"/>
              <a:gd name="connsiteX2" fmla="*/ 16427 w 25799"/>
              <a:gd name="connsiteY2" fmla="*/ 10000 h 10448"/>
              <a:gd name="connsiteX0" fmla="*/ 15439 w 23703"/>
              <a:gd name="connsiteY0" fmla="*/ 10000 h 10088"/>
              <a:gd name="connsiteX1" fmla="*/ 9098 w 23703"/>
              <a:gd name="connsiteY1" fmla="*/ 0 h 10088"/>
              <a:gd name="connsiteX2" fmla="*/ 15439 w 23703"/>
              <a:gd name="connsiteY2" fmla="*/ 10000 h 10088"/>
              <a:gd name="connsiteX0" fmla="*/ 15439 w 24259"/>
              <a:gd name="connsiteY0" fmla="*/ 10000 h 10088"/>
              <a:gd name="connsiteX1" fmla="*/ 9098 w 24259"/>
              <a:gd name="connsiteY1" fmla="*/ 0 h 10088"/>
              <a:gd name="connsiteX2" fmla="*/ 15439 w 24259"/>
              <a:gd name="connsiteY2" fmla="*/ 10000 h 10088"/>
              <a:gd name="connsiteX0" fmla="*/ 15393 w 24160"/>
              <a:gd name="connsiteY0" fmla="*/ 10000 h 10398"/>
              <a:gd name="connsiteX1" fmla="*/ 9052 w 24160"/>
              <a:gd name="connsiteY1" fmla="*/ 0 h 10398"/>
              <a:gd name="connsiteX2" fmla="*/ 15393 w 24160"/>
              <a:gd name="connsiteY2" fmla="*/ 10000 h 10398"/>
              <a:gd name="connsiteX0" fmla="*/ 14364 w 21917"/>
              <a:gd name="connsiteY0" fmla="*/ 10000 h 10199"/>
              <a:gd name="connsiteX1" fmla="*/ 8023 w 21917"/>
              <a:gd name="connsiteY1" fmla="*/ 0 h 10199"/>
              <a:gd name="connsiteX2" fmla="*/ 14364 w 21917"/>
              <a:gd name="connsiteY2" fmla="*/ 10000 h 10199"/>
              <a:gd name="connsiteX0" fmla="*/ 18280 w 18590"/>
              <a:gd name="connsiteY0" fmla="*/ 10078 h 10236"/>
              <a:gd name="connsiteX1" fmla="*/ 74 w 18590"/>
              <a:gd name="connsiteY1" fmla="*/ 5783 h 10236"/>
              <a:gd name="connsiteX2" fmla="*/ 11939 w 18590"/>
              <a:gd name="connsiteY2" fmla="*/ 78 h 10236"/>
              <a:gd name="connsiteX3" fmla="*/ 18280 w 18590"/>
              <a:gd name="connsiteY3" fmla="*/ 10078 h 10236"/>
              <a:gd name="connsiteX0" fmla="*/ 18280 w 22888"/>
              <a:gd name="connsiteY0" fmla="*/ 10078 h 10221"/>
              <a:gd name="connsiteX1" fmla="*/ 74 w 22888"/>
              <a:gd name="connsiteY1" fmla="*/ 5783 h 10221"/>
              <a:gd name="connsiteX2" fmla="*/ 11939 w 22888"/>
              <a:gd name="connsiteY2" fmla="*/ 78 h 10221"/>
              <a:gd name="connsiteX3" fmla="*/ 18280 w 22888"/>
              <a:gd name="connsiteY3" fmla="*/ 10078 h 10221"/>
              <a:gd name="connsiteX0" fmla="*/ 18373 w 22981"/>
              <a:gd name="connsiteY0" fmla="*/ 10078 h 10268"/>
              <a:gd name="connsiteX1" fmla="*/ 167 w 22981"/>
              <a:gd name="connsiteY1" fmla="*/ 5783 h 10268"/>
              <a:gd name="connsiteX2" fmla="*/ 12032 w 22981"/>
              <a:gd name="connsiteY2" fmla="*/ 78 h 10268"/>
              <a:gd name="connsiteX3" fmla="*/ 18373 w 22981"/>
              <a:gd name="connsiteY3" fmla="*/ 10078 h 10268"/>
              <a:gd name="connsiteX0" fmla="*/ 21714 w 22183"/>
              <a:gd name="connsiteY0" fmla="*/ 10081 h 10270"/>
              <a:gd name="connsiteX1" fmla="*/ 59 w 22183"/>
              <a:gd name="connsiteY1" fmla="*/ 5620 h 10270"/>
              <a:gd name="connsiteX2" fmla="*/ 15373 w 22183"/>
              <a:gd name="connsiteY2" fmla="*/ 81 h 10270"/>
              <a:gd name="connsiteX3" fmla="*/ 21714 w 22183"/>
              <a:gd name="connsiteY3" fmla="*/ 10081 h 10270"/>
              <a:gd name="connsiteX0" fmla="*/ 21714 w 22183"/>
              <a:gd name="connsiteY0" fmla="*/ 10105 h 10294"/>
              <a:gd name="connsiteX1" fmla="*/ 59 w 22183"/>
              <a:gd name="connsiteY1" fmla="*/ 5644 h 10294"/>
              <a:gd name="connsiteX2" fmla="*/ 15373 w 22183"/>
              <a:gd name="connsiteY2" fmla="*/ 105 h 10294"/>
              <a:gd name="connsiteX3" fmla="*/ 21714 w 22183"/>
              <a:gd name="connsiteY3" fmla="*/ 10105 h 10294"/>
              <a:gd name="connsiteX0" fmla="*/ 21655 w 22124"/>
              <a:gd name="connsiteY0" fmla="*/ 10105 h 10345"/>
              <a:gd name="connsiteX1" fmla="*/ 0 w 22124"/>
              <a:gd name="connsiteY1" fmla="*/ 5644 h 10345"/>
              <a:gd name="connsiteX2" fmla="*/ 15314 w 22124"/>
              <a:gd name="connsiteY2" fmla="*/ 105 h 10345"/>
              <a:gd name="connsiteX3" fmla="*/ 21655 w 22124"/>
              <a:gd name="connsiteY3" fmla="*/ 10105 h 10345"/>
              <a:gd name="connsiteX0" fmla="*/ 21655 w 26680"/>
              <a:gd name="connsiteY0" fmla="*/ 10105 h 10254"/>
              <a:gd name="connsiteX1" fmla="*/ 0 w 26680"/>
              <a:gd name="connsiteY1" fmla="*/ 5644 h 10254"/>
              <a:gd name="connsiteX2" fmla="*/ 15314 w 26680"/>
              <a:gd name="connsiteY2" fmla="*/ 105 h 10254"/>
              <a:gd name="connsiteX3" fmla="*/ 21655 w 26680"/>
              <a:gd name="connsiteY3" fmla="*/ 10105 h 10254"/>
              <a:gd name="connsiteX0" fmla="*/ 21655 w 25956"/>
              <a:gd name="connsiteY0" fmla="*/ 10105 h 10254"/>
              <a:gd name="connsiteX1" fmla="*/ 0 w 25956"/>
              <a:gd name="connsiteY1" fmla="*/ 5644 h 10254"/>
              <a:gd name="connsiteX2" fmla="*/ 15314 w 25956"/>
              <a:gd name="connsiteY2" fmla="*/ 105 h 10254"/>
              <a:gd name="connsiteX3" fmla="*/ 21655 w 25956"/>
              <a:gd name="connsiteY3" fmla="*/ 10105 h 10254"/>
              <a:gd name="connsiteX0" fmla="*/ 21655 w 27015"/>
              <a:gd name="connsiteY0" fmla="*/ 10105 h 10788"/>
              <a:gd name="connsiteX1" fmla="*/ 0 w 27015"/>
              <a:gd name="connsiteY1" fmla="*/ 5644 h 10788"/>
              <a:gd name="connsiteX2" fmla="*/ 15314 w 27015"/>
              <a:gd name="connsiteY2" fmla="*/ 105 h 10788"/>
              <a:gd name="connsiteX3" fmla="*/ 21655 w 27015"/>
              <a:gd name="connsiteY3" fmla="*/ 10105 h 10788"/>
              <a:gd name="connsiteX0" fmla="*/ 21655 w 25925"/>
              <a:gd name="connsiteY0" fmla="*/ 10105 h 10743"/>
              <a:gd name="connsiteX1" fmla="*/ 0 w 25925"/>
              <a:gd name="connsiteY1" fmla="*/ 5644 h 10743"/>
              <a:gd name="connsiteX2" fmla="*/ 15314 w 25925"/>
              <a:gd name="connsiteY2" fmla="*/ 105 h 10743"/>
              <a:gd name="connsiteX3" fmla="*/ 21655 w 25925"/>
              <a:gd name="connsiteY3" fmla="*/ 10105 h 10743"/>
              <a:gd name="connsiteX0" fmla="*/ 26678 w 27179"/>
              <a:gd name="connsiteY0" fmla="*/ 10101 h 10373"/>
              <a:gd name="connsiteX1" fmla="*/ 0 w 27179"/>
              <a:gd name="connsiteY1" fmla="*/ 5856 h 10373"/>
              <a:gd name="connsiteX2" fmla="*/ 20337 w 27179"/>
              <a:gd name="connsiteY2" fmla="*/ 101 h 10373"/>
              <a:gd name="connsiteX3" fmla="*/ 26678 w 27179"/>
              <a:gd name="connsiteY3" fmla="*/ 10101 h 10373"/>
              <a:gd name="connsiteX0" fmla="*/ 26678 w 27179"/>
              <a:gd name="connsiteY0" fmla="*/ 10101 h 10655"/>
              <a:gd name="connsiteX1" fmla="*/ 0 w 27179"/>
              <a:gd name="connsiteY1" fmla="*/ 5856 h 10655"/>
              <a:gd name="connsiteX2" fmla="*/ 20337 w 27179"/>
              <a:gd name="connsiteY2" fmla="*/ 101 h 10655"/>
              <a:gd name="connsiteX3" fmla="*/ 26678 w 27179"/>
              <a:gd name="connsiteY3" fmla="*/ 10101 h 10655"/>
              <a:gd name="connsiteX0" fmla="*/ 26770 w 27271"/>
              <a:gd name="connsiteY0" fmla="*/ 10148 h 10702"/>
              <a:gd name="connsiteX1" fmla="*/ 92 w 27271"/>
              <a:gd name="connsiteY1" fmla="*/ 5903 h 10702"/>
              <a:gd name="connsiteX2" fmla="*/ 20429 w 27271"/>
              <a:gd name="connsiteY2" fmla="*/ 148 h 10702"/>
              <a:gd name="connsiteX3" fmla="*/ 26770 w 27271"/>
              <a:gd name="connsiteY3" fmla="*/ 10148 h 10702"/>
              <a:gd name="connsiteX0" fmla="*/ 26770 w 30027"/>
              <a:gd name="connsiteY0" fmla="*/ 10148 h 11169"/>
              <a:gd name="connsiteX1" fmla="*/ 92 w 30027"/>
              <a:gd name="connsiteY1" fmla="*/ 5903 h 11169"/>
              <a:gd name="connsiteX2" fmla="*/ 20429 w 30027"/>
              <a:gd name="connsiteY2" fmla="*/ 148 h 11169"/>
              <a:gd name="connsiteX3" fmla="*/ 26770 w 30027"/>
              <a:gd name="connsiteY3" fmla="*/ 10148 h 11169"/>
              <a:gd name="connsiteX0" fmla="*/ 26802 w 30059"/>
              <a:gd name="connsiteY0" fmla="*/ 10000 h 11021"/>
              <a:gd name="connsiteX1" fmla="*/ 124 w 30059"/>
              <a:gd name="connsiteY1" fmla="*/ 5755 h 11021"/>
              <a:gd name="connsiteX2" fmla="*/ 20461 w 30059"/>
              <a:gd name="connsiteY2" fmla="*/ 0 h 11021"/>
              <a:gd name="connsiteX3" fmla="*/ 26802 w 30059"/>
              <a:gd name="connsiteY3" fmla="*/ 10000 h 11021"/>
              <a:gd name="connsiteX0" fmla="*/ 26802 w 29696"/>
              <a:gd name="connsiteY0" fmla="*/ 10000 h 11021"/>
              <a:gd name="connsiteX1" fmla="*/ 124 w 29696"/>
              <a:gd name="connsiteY1" fmla="*/ 5755 h 11021"/>
              <a:gd name="connsiteX2" fmla="*/ 20461 w 29696"/>
              <a:gd name="connsiteY2" fmla="*/ 0 h 11021"/>
              <a:gd name="connsiteX3" fmla="*/ 26802 w 29696"/>
              <a:gd name="connsiteY3" fmla="*/ 10000 h 11021"/>
              <a:gd name="connsiteX0" fmla="*/ 26188 w 26573"/>
              <a:gd name="connsiteY0" fmla="*/ 10000 h 11398"/>
              <a:gd name="connsiteX1" fmla="*/ 131 w 26573"/>
              <a:gd name="connsiteY1" fmla="*/ 7686 h 11398"/>
              <a:gd name="connsiteX2" fmla="*/ 19847 w 26573"/>
              <a:gd name="connsiteY2" fmla="*/ 0 h 11398"/>
              <a:gd name="connsiteX3" fmla="*/ 26188 w 26573"/>
              <a:gd name="connsiteY3" fmla="*/ 10000 h 11398"/>
              <a:gd name="connsiteX0" fmla="*/ 26188 w 26561"/>
              <a:gd name="connsiteY0" fmla="*/ 10000 h 12332"/>
              <a:gd name="connsiteX1" fmla="*/ 131 w 26561"/>
              <a:gd name="connsiteY1" fmla="*/ 7686 h 12332"/>
              <a:gd name="connsiteX2" fmla="*/ 19847 w 26561"/>
              <a:gd name="connsiteY2" fmla="*/ 0 h 12332"/>
              <a:gd name="connsiteX3" fmla="*/ 26188 w 26561"/>
              <a:gd name="connsiteY3" fmla="*/ 10000 h 12332"/>
              <a:gd name="connsiteX0" fmla="*/ 26066 w 26441"/>
              <a:gd name="connsiteY0" fmla="*/ 8565 h 11540"/>
              <a:gd name="connsiteX1" fmla="*/ 131 w 26441"/>
              <a:gd name="connsiteY1" fmla="*/ 7686 h 11540"/>
              <a:gd name="connsiteX2" fmla="*/ 19847 w 26441"/>
              <a:gd name="connsiteY2" fmla="*/ 0 h 11540"/>
              <a:gd name="connsiteX3" fmla="*/ 26066 w 26441"/>
              <a:gd name="connsiteY3" fmla="*/ 8565 h 11540"/>
              <a:gd name="connsiteX0" fmla="*/ 26066 w 26141"/>
              <a:gd name="connsiteY0" fmla="*/ 8565 h 11373"/>
              <a:gd name="connsiteX1" fmla="*/ 131 w 26141"/>
              <a:gd name="connsiteY1" fmla="*/ 7686 h 11373"/>
              <a:gd name="connsiteX2" fmla="*/ 19847 w 26141"/>
              <a:gd name="connsiteY2" fmla="*/ 0 h 11373"/>
              <a:gd name="connsiteX3" fmla="*/ 26066 w 26141"/>
              <a:gd name="connsiteY3" fmla="*/ 8565 h 11373"/>
              <a:gd name="connsiteX0" fmla="*/ 26066 w 26141"/>
              <a:gd name="connsiteY0" fmla="*/ 8565 h 11114"/>
              <a:gd name="connsiteX1" fmla="*/ 131 w 26141"/>
              <a:gd name="connsiteY1" fmla="*/ 7686 h 11114"/>
              <a:gd name="connsiteX2" fmla="*/ 19847 w 26141"/>
              <a:gd name="connsiteY2" fmla="*/ 0 h 11114"/>
              <a:gd name="connsiteX3" fmla="*/ 26066 w 26141"/>
              <a:gd name="connsiteY3" fmla="*/ 8565 h 11114"/>
              <a:gd name="connsiteX0" fmla="*/ 32096 w 32711"/>
              <a:gd name="connsiteY0" fmla="*/ 8565 h 10435"/>
              <a:gd name="connsiteX1" fmla="*/ 92 w 32711"/>
              <a:gd name="connsiteY1" fmla="*/ 7631 h 10435"/>
              <a:gd name="connsiteX2" fmla="*/ 25877 w 32711"/>
              <a:gd name="connsiteY2" fmla="*/ 0 h 10435"/>
              <a:gd name="connsiteX3" fmla="*/ 32096 w 32711"/>
              <a:gd name="connsiteY3" fmla="*/ 8565 h 10435"/>
              <a:gd name="connsiteX0" fmla="*/ 32096 w 32112"/>
              <a:gd name="connsiteY0" fmla="*/ 8565 h 10853"/>
              <a:gd name="connsiteX1" fmla="*/ 92 w 32112"/>
              <a:gd name="connsiteY1" fmla="*/ 7631 h 10853"/>
              <a:gd name="connsiteX2" fmla="*/ 25877 w 32112"/>
              <a:gd name="connsiteY2" fmla="*/ 0 h 10853"/>
              <a:gd name="connsiteX3" fmla="*/ 32096 w 32112"/>
              <a:gd name="connsiteY3" fmla="*/ 8565 h 10853"/>
              <a:gd name="connsiteX0" fmla="*/ 32096 w 32112"/>
              <a:gd name="connsiteY0" fmla="*/ 8565 h 10853"/>
              <a:gd name="connsiteX1" fmla="*/ 92 w 32112"/>
              <a:gd name="connsiteY1" fmla="*/ 7631 h 10853"/>
              <a:gd name="connsiteX2" fmla="*/ 25877 w 32112"/>
              <a:gd name="connsiteY2" fmla="*/ 0 h 10853"/>
              <a:gd name="connsiteX3" fmla="*/ 32096 w 32112"/>
              <a:gd name="connsiteY3" fmla="*/ 8565 h 10853"/>
              <a:gd name="connsiteX0" fmla="*/ 32096 w 33050"/>
              <a:gd name="connsiteY0" fmla="*/ 8565 h 10785"/>
              <a:gd name="connsiteX1" fmla="*/ 92 w 33050"/>
              <a:gd name="connsiteY1" fmla="*/ 7631 h 10785"/>
              <a:gd name="connsiteX2" fmla="*/ 25877 w 33050"/>
              <a:gd name="connsiteY2" fmla="*/ 0 h 10785"/>
              <a:gd name="connsiteX3" fmla="*/ 32096 w 33050"/>
              <a:gd name="connsiteY3" fmla="*/ 8565 h 10785"/>
              <a:gd name="connsiteX0" fmla="*/ 26879 w 28056"/>
              <a:gd name="connsiteY0" fmla="*/ 9072 h 11034"/>
              <a:gd name="connsiteX1" fmla="*/ 92 w 28056"/>
              <a:gd name="connsiteY1" fmla="*/ 7631 h 11034"/>
              <a:gd name="connsiteX2" fmla="*/ 25877 w 28056"/>
              <a:gd name="connsiteY2" fmla="*/ 0 h 11034"/>
              <a:gd name="connsiteX3" fmla="*/ 26879 w 28056"/>
              <a:gd name="connsiteY3" fmla="*/ 9072 h 11034"/>
              <a:gd name="connsiteX0" fmla="*/ 26879 w 28871"/>
              <a:gd name="connsiteY0" fmla="*/ 9072 h 11330"/>
              <a:gd name="connsiteX1" fmla="*/ 92 w 28871"/>
              <a:gd name="connsiteY1" fmla="*/ 7631 h 11330"/>
              <a:gd name="connsiteX2" fmla="*/ 25877 w 28871"/>
              <a:gd name="connsiteY2" fmla="*/ 0 h 11330"/>
              <a:gd name="connsiteX3" fmla="*/ 26879 w 28871"/>
              <a:gd name="connsiteY3" fmla="*/ 9072 h 11330"/>
              <a:gd name="connsiteX0" fmla="*/ 29465 w 31277"/>
              <a:gd name="connsiteY0" fmla="*/ 8747 h 11156"/>
              <a:gd name="connsiteX1" fmla="*/ 92 w 31277"/>
              <a:gd name="connsiteY1" fmla="*/ 7631 h 11156"/>
              <a:gd name="connsiteX2" fmla="*/ 25877 w 31277"/>
              <a:gd name="connsiteY2" fmla="*/ 0 h 11156"/>
              <a:gd name="connsiteX3" fmla="*/ 29465 w 31277"/>
              <a:gd name="connsiteY3" fmla="*/ 8747 h 11156"/>
              <a:gd name="connsiteX0" fmla="*/ 29465 w 29871"/>
              <a:gd name="connsiteY0" fmla="*/ 8747 h 10754"/>
              <a:gd name="connsiteX1" fmla="*/ 92 w 29871"/>
              <a:gd name="connsiteY1" fmla="*/ 7631 h 10754"/>
              <a:gd name="connsiteX2" fmla="*/ 25877 w 29871"/>
              <a:gd name="connsiteY2" fmla="*/ 0 h 10754"/>
              <a:gd name="connsiteX3" fmla="*/ 29465 w 29871"/>
              <a:gd name="connsiteY3" fmla="*/ 8747 h 10754"/>
              <a:gd name="connsiteX0" fmla="*/ 29465 w 30634"/>
              <a:gd name="connsiteY0" fmla="*/ 8747 h 11200"/>
              <a:gd name="connsiteX1" fmla="*/ 92 w 30634"/>
              <a:gd name="connsiteY1" fmla="*/ 7631 h 11200"/>
              <a:gd name="connsiteX2" fmla="*/ 25877 w 30634"/>
              <a:gd name="connsiteY2" fmla="*/ 0 h 11200"/>
              <a:gd name="connsiteX3" fmla="*/ 29465 w 30634"/>
              <a:gd name="connsiteY3" fmla="*/ 8747 h 11200"/>
              <a:gd name="connsiteX0" fmla="*/ 29465 w 30404"/>
              <a:gd name="connsiteY0" fmla="*/ 8747 h 11200"/>
              <a:gd name="connsiteX1" fmla="*/ 92 w 30404"/>
              <a:gd name="connsiteY1" fmla="*/ 7631 h 11200"/>
              <a:gd name="connsiteX2" fmla="*/ 25877 w 30404"/>
              <a:gd name="connsiteY2" fmla="*/ 0 h 11200"/>
              <a:gd name="connsiteX3" fmla="*/ 29465 w 30404"/>
              <a:gd name="connsiteY3" fmla="*/ 8747 h 11200"/>
              <a:gd name="connsiteX0" fmla="*/ 29465 w 30404"/>
              <a:gd name="connsiteY0" fmla="*/ 8747 h 10680"/>
              <a:gd name="connsiteX1" fmla="*/ 92 w 30404"/>
              <a:gd name="connsiteY1" fmla="*/ 7631 h 10680"/>
              <a:gd name="connsiteX2" fmla="*/ 25877 w 30404"/>
              <a:gd name="connsiteY2" fmla="*/ 0 h 10680"/>
              <a:gd name="connsiteX3" fmla="*/ 29465 w 30404"/>
              <a:gd name="connsiteY3" fmla="*/ 8747 h 106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30404" h="10680">
                <a:moveTo>
                  <a:pt x="29465" y="8747"/>
                </a:moveTo>
                <a:cubicBezTo>
                  <a:pt x="23082" y="11917"/>
                  <a:pt x="2041" y="10937"/>
                  <a:pt x="92" y="7631"/>
                </a:cubicBezTo>
                <a:cubicBezTo>
                  <a:pt x="-1501" y="3242"/>
                  <a:pt x="17969" y="1198"/>
                  <a:pt x="25877" y="0"/>
                </a:cubicBezTo>
                <a:cubicBezTo>
                  <a:pt x="6932" y="6282"/>
                  <a:pt x="35848" y="5577"/>
                  <a:pt x="29465" y="8747"/>
                </a:cubicBezTo>
                <a:close/>
              </a:path>
            </a:pathLst>
          </a:custGeom>
          <a:solidFill>
            <a:schemeClr val="accent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63" name="Freeform 50"/>
          <xdr:cNvSpPr>
            <a:spLocks/>
          </xdr:cNvSpPr>
        </xdr:nvSpPr>
        <xdr:spPr bwMode="auto">
          <a:xfrm rot="21013151">
            <a:off x="3310125" y="239099"/>
            <a:ext cx="93275" cy="171490"/>
          </a:xfrm>
          <a:custGeom>
            <a:avLst/>
            <a:gdLst>
              <a:gd name="T0" fmla="*/ 30 w 53"/>
              <a:gd name="T1" fmla="*/ 51 h 53"/>
              <a:gd name="T2" fmla="*/ 27 w 53"/>
              <a:gd name="T3" fmla="*/ 0 h 53"/>
              <a:gd name="T4" fmla="*/ 43 w 53"/>
              <a:gd name="T5" fmla="*/ 28 h 53"/>
              <a:gd name="T6" fmla="*/ 36 w 53"/>
              <a:gd name="T7" fmla="*/ 51 h 53"/>
              <a:gd name="T8" fmla="*/ 30 w 53"/>
              <a:gd name="T9" fmla="*/ 51 h 53"/>
              <a:gd name="connsiteX0" fmla="*/ 1801 w 4248"/>
              <a:gd name="connsiteY0" fmla="*/ 9623 h 9655"/>
              <a:gd name="connsiteX1" fmla="*/ 103 w 4248"/>
              <a:gd name="connsiteY1" fmla="*/ 0 h 9655"/>
              <a:gd name="connsiteX2" fmla="*/ 3122 w 4248"/>
              <a:gd name="connsiteY2" fmla="*/ 5283 h 9655"/>
              <a:gd name="connsiteX3" fmla="*/ 1801 w 4248"/>
              <a:gd name="connsiteY3" fmla="*/ 9623 h 9655"/>
              <a:gd name="connsiteX0" fmla="*/ 4240 w 8551"/>
              <a:gd name="connsiteY0" fmla="*/ 9967 h 10945"/>
              <a:gd name="connsiteX1" fmla="*/ 242 w 8551"/>
              <a:gd name="connsiteY1" fmla="*/ 0 h 10945"/>
              <a:gd name="connsiteX2" fmla="*/ 7349 w 8551"/>
              <a:gd name="connsiteY2" fmla="*/ 5472 h 10945"/>
              <a:gd name="connsiteX3" fmla="*/ 4240 w 8551"/>
              <a:gd name="connsiteY3" fmla="*/ 9967 h 10945"/>
              <a:gd name="connsiteX0" fmla="*/ 7009 w 15451"/>
              <a:gd name="connsiteY0" fmla="*/ 9106 h 9155"/>
              <a:gd name="connsiteX1" fmla="*/ 2334 w 15451"/>
              <a:gd name="connsiteY1" fmla="*/ 0 h 9155"/>
              <a:gd name="connsiteX2" fmla="*/ 10645 w 15451"/>
              <a:gd name="connsiteY2" fmla="*/ 5000 h 9155"/>
              <a:gd name="connsiteX3" fmla="*/ 7009 w 15451"/>
              <a:gd name="connsiteY3" fmla="*/ 9106 h 9155"/>
              <a:gd name="connsiteX0" fmla="*/ 2865 w 6106"/>
              <a:gd name="connsiteY0" fmla="*/ 13206 h 13507"/>
              <a:gd name="connsiteX1" fmla="*/ 200 w 6106"/>
              <a:gd name="connsiteY1" fmla="*/ 0 h 13507"/>
              <a:gd name="connsiteX2" fmla="*/ 5219 w 6106"/>
              <a:gd name="connsiteY2" fmla="*/ 8721 h 13507"/>
              <a:gd name="connsiteX3" fmla="*/ 2865 w 6106"/>
              <a:gd name="connsiteY3" fmla="*/ 13206 h 13507"/>
              <a:gd name="connsiteX0" fmla="*/ 7603 w 12911"/>
              <a:gd name="connsiteY0" fmla="*/ 9777 h 10000"/>
              <a:gd name="connsiteX1" fmla="*/ 3239 w 12911"/>
              <a:gd name="connsiteY1" fmla="*/ 0 h 10000"/>
              <a:gd name="connsiteX2" fmla="*/ 11458 w 12911"/>
              <a:gd name="connsiteY2" fmla="*/ 6457 h 10000"/>
              <a:gd name="connsiteX3" fmla="*/ 7603 w 12911"/>
              <a:gd name="connsiteY3" fmla="*/ 9777 h 10000"/>
              <a:gd name="connsiteX0" fmla="*/ 4364 w 9672"/>
              <a:gd name="connsiteY0" fmla="*/ 9777 h 10000"/>
              <a:gd name="connsiteX1" fmla="*/ 0 w 9672"/>
              <a:gd name="connsiteY1" fmla="*/ 0 h 10000"/>
              <a:gd name="connsiteX2" fmla="*/ 8219 w 9672"/>
              <a:gd name="connsiteY2" fmla="*/ 6457 h 10000"/>
              <a:gd name="connsiteX3" fmla="*/ 4364 w 9672"/>
              <a:gd name="connsiteY3" fmla="*/ 9777 h 10000"/>
              <a:gd name="connsiteX0" fmla="*/ 6935 w 12423"/>
              <a:gd name="connsiteY0" fmla="*/ 9777 h 10000"/>
              <a:gd name="connsiteX1" fmla="*/ 2423 w 12423"/>
              <a:gd name="connsiteY1" fmla="*/ 0 h 10000"/>
              <a:gd name="connsiteX2" fmla="*/ 10921 w 12423"/>
              <a:gd name="connsiteY2" fmla="*/ 6457 h 10000"/>
              <a:gd name="connsiteX3" fmla="*/ 6935 w 12423"/>
              <a:gd name="connsiteY3" fmla="*/ 9777 h 10000"/>
              <a:gd name="connsiteX0" fmla="*/ 8918 w 16537"/>
              <a:gd name="connsiteY0" fmla="*/ 9777 h 9781"/>
              <a:gd name="connsiteX1" fmla="*/ 4406 w 16537"/>
              <a:gd name="connsiteY1" fmla="*/ 0 h 9781"/>
              <a:gd name="connsiteX2" fmla="*/ 12904 w 16537"/>
              <a:gd name="connsiteY2" fmla="*/ 6457 h 9781"/>
              <a:gd name="connsiteX3" fmla="*/ 8918 w 16537"/>
              <a:gd name="connsiteY3" fmla="*/ 9777 h 9781"/>
              <a:gd name="connsiteX0" fmla="*/ 4304 w 11616"/>
              <a:gd name="connsiteY0" fmla="*/ 9996 h 10085"/>
              <a:gd name="connsiteX1" fmla="*/ 1575 w 11616"/>
              <a:gd name="connsiteY1" fmla="*/ 0 h 10085"/>
              <a:gd name="connsiteX2" fmla="*/ 11039 w 11616"/>
              <a:gd name="connsiteY2" fmla="*/ 4763 h 10085"/>
              <a:gd name="connsiteX3" fmla="*/ 4304 w 11616"/>
              <a:gd name="connsiteY3" fmla="*/ 9996 h 10085"/>
              <a:gd name="connsiteX0" fmla="*/ 4304 w 4304"/>
              <a:gd name="connsiteY0" fmla="*/ 9996 h 9996"/>
              <a:gd name="connsiteX1" fmla="*/ 1575 w 4304"/>
              <a:gd name="connsiteY1" fmla="*/ 0 h 9996"/>
              <a:gd name="connsiteX2" fmla="*/ 4304 w 4304"/>
              <a:gd name="connsiteY2" fmla="*/ 9996 h 9996"/>
              <a:gd name="connsiteX0" fmla="*/ 15442 w 24604"/>
              <a:gd name="connsiteY0" fmla="*/ 10000 h 10206"/>
              <a:gd name="connsiteX1" fmla="*/ 9101 w 24604"/>
              <a:gd name="connsiteY1" fmla="*/ 0 h 10206"/>
              <a:gd name="connsiteX2" fmla="*/ 15442 w 24604"/>
              <a:gd name="connsiteY2" fmla="*/ 10000 h 10206"/>
              <a:gd name="connsiteX0" fmla="*/ 15442 w 23710"/>
              <a:gd name="connsiteY0" fmla="*/ 10000 h 10206"/>
              <a:gd name="connsiteX1" fmla="*/ 9101 w 23710"/>
              <a:gd name="connsiteY1" fmla="*/ 0 h 10206"/>
              <a:gd name="connsiteX2" fmla="*/ 15442 w 23710"/>
              <a:gd name="connsiteY2" fmla="*/ 10000 h 10206"/>
              <a:gd name="connsiteX0" fmla="*/ 16427 w 25799"/>
              <a:gd name="connsiteY0" fmla="*/ 10000 h 10448"/>
              <a:gd name="connsiteX1" fmla="*/ 10086 w 25799"/>
              <a:gd name="connsiteY1" fmla="*/ 0 h 10448"/>
              <a:gd name="connsiteX2" fmla="*/ 16427 w 25799"/>
              <a:gd name="connsiteY2" fmla="*/ 10000 h 10448"/>
              <a:gd name="connsiteX0" fmla="*/ 15439 w 23703"/>
              <a:gd name="connsiteY0" fmla="*/ 10000 h 10088"/>
              <a:gd name="connsiteX1" fmla="*/ 9098 w 23703"/>
              <a:gd name="connsiteY1" fmla="*/ 0 h 10088"/>
              <a:gd name="connsiteX2" fmla="*/ 15439 w 23703"/>
              <a:gd name="connsiteY2" fmla="*/ 10000 h 10088"/>
              <a:gd name="connsiteX0" fmla="*/ 15439 w 24259"/>
              <a:gd name="connsiteY0" fmla="*/ 10000 h 10088"/>
              <a:gd name="connsiteX1" fmla="*/ 9098 w 24259"/>
              <a:gd name="connsiteY1" fmla="*/ 0 h 10088"/>
              <a:gd name="connsiteX2" fmla="*/ 15439 w 24259"/>
              <a:gd name="connsiteY2" fmla="*/ 10000 h 10088"/>
              <a:gd name="connsiteX0" fmla="*/ 15393 w 24160"/>
              <a:gd name="connsiteY0" fmla="*/ 10000 h 10398"/>
              <a:gd name="connsiteX1" fmla="*/ 9052 w 24160"/>
              <a:gd name="connsiteY1" fmla="*/ 0 h 10398"/>
              <a:gd name="connsiteX2" fmla="*/ 15393 w 24160"/>
              <a:gd name="connsiteY2" fmla="*/ 10000 h 10398"/>
              <a:gd name="connsiteX0" fmla="*/ 14364 w 21917"/>
              <a:gd name="connsiteY0" fmla="*/ 10000 h 10199"/>
              <a:gd name="connsiteX1" fmla="*/ 8023 w 21917"/>
              <a:gd name="connsiteY1" fmla="*/ 0 h 10199"/>
              <a:gd name="connsiteX2" fmla="*/ 14364 w 21917"/>
              <a:gd name="connsiteY2" fmla="*/ 10000 h 10199"/>
              <a:gd name="connsiteX0" fmla="*/ 18280 w 18590"/>
              <a:gd name="connsiteY0" fmla="*/ 10078 h 10236"/>
              <a:gd name="connsiteX1" fmla="*/ 74 w 18590"/>
              <a:gd name="connsiteY1" fmla="*/ 5783 h 10236"/>
              <a:gd name="connsiteX2" fmla="*/ 11939 w 18590"/>
              <a:gd name="connsiteY2" fmla="*/ 78 h 10236"/>
              <a:gd name="connsiteX3" fmla="*/ 18280 w 18590"/>
              <a:gd name="connsiteY3" fmla="*/ 10078 h 10236"/>
              <a:gd name="connsiteX0" fmla="*/ 18280 w 22888"/>
              <a:gd name="connsiteY0" fmla="*/ 10078 h 10221"/>
              <a:gd name="connsiteX1" fmla="*/ 74 w 22888"/>
              <a:gd name="connsiteY1" fmla="*/ 5783 h 10221"/>
              <a:gd name="connsiteX2" fmla="*/ 11939 w 22888"/>
              <a:gd name="connsiteY2" fmla="*/ 78 h 10221"/>
              <a:gd name="connsiteX3" fmla="*/ 18280 w 22888"/>
              <a:gd name="connsiteY3" fmla="*/ 10078 h 10221"/>
              <a:gd name="connsiteX0" fmla="*/ 18373 w 22981"/>
              <a:gd name="connsiteY0" fmla="*/ 10078 h 10268"/>
              <a:gd name="connsiteX1" fmla="*/ 167 w 22981"/>
              <a:gd name="connsiteY1" fmla="*/ 5783 h 10268"/>
              <a:gd name="connsiteX2" fmla="*/ 12032 w 22981"/>
              <a:gd name="connsiteY2" fmla="*/ 78 h 10268"/>
              <a:gd name="connsiteX3" fmla="*/ 18373 w 22981"/>
              <a:gd name="connsiteY3" fmla="*/ 10078 h 10268"/>
              <a:gd name="connsiteX0" fmla="*/ 21714 w 22183"/>
              <a:gd name="connsiteY0" fmla="*/ 10081 h 10270"/>
              <a:gd name="connsiteX1" fmla="*/ 59 w 22183"/>
              <a:gd name="connsiteY1" fmla="*/ 5620 h 10270"/>
              <a:gd name="connsiteX2" fmla="*/ 15373 w 22183"/>
              <a:gd name="connsiteY2" fmla="*/ 81 h 10270"/>
              <a:gd name="connsiteX3" fmla="*/ 21714 w 22183"/>
              <a:gd name="connsiteY3" fmla="*/ 10081 h 10270"/>
              <a:gd name="connsiteX0" fmla="*/ 21714 w 22183"/>
              <a:gd name="connsiteY0" fmla="*/ 10105 h 10294"/>
              <a:gd name="connsiteX1" fmla="*/ 59 w 22183"/>
              <a:gd name="connsiteY1" fmla="*/ 5644 h 10294"/>
              <a:gd name="connsiteX2" fmla="*/ 15373 w 22183"/>
              <a:gd name="connsiteY2" fmla="*/ 105 h 10294"/>
              <a:gd name="connsiteX3" fmla="*/ 21714 w 22183"/>
              <a:gd name="connsiteY3" fmla="*/ 10105 h 10294"/>
              <a:gd name="connsiteX0" fmla="*/ 21655 w 22124"/>
              <a:gd name="connsiteY0" fmla="*/ 10105 h 10345"/>
              <a:gd name="connsiteX1" fmla="*/ 0 w 22124"/>
              <a:gd name="connsiteY1" fmla="*/ 5644 h 10345"/>
              <a:gd name="connsiteX2" fmla="*/ 15314 w 22124"/>
              <a:gd name="connsiteY2" fmla="*/ 105 h 10345"/>
              <a:gd name="connsiteX3" fmla="*/ 21655 w 22124"/>
              <a:gd name="connsiteY3" fmla="*/ 10105 h 10345"/>
              <a:gd name="connsiteX0" fmla="*/ 21655 w 26680"/>
              <a:gd name="connsiteY0" fmla="*/ 10105 h 10254"/>
              <a:gd name="connsiteX1" fmla="*/ 0 w 26680"/>
              <a:gd name="connsiteY1" fmla="*/ 5644 h 10254"/>
              <a:gd name="connsiteX2" fmla="*/ 15314 w 26680"/>
              <a:gd name="connsiteY2" fmla="*/ 105 h 10254"/>
              <a:gd name="connsiteX3" fmla="*/ 21655 w 26680"/>
              <a:gd name="connsiteY3" fmla="*/ 10105 h 10254"/>
              <a:gd name="connsiteX0" fmla="*/ 21655 w 25956"/>
              <a:gd name="connsiteY0" fmla="*/ 10105 h 10254"/>
              <a:gd name="connsiteX1" fmla="*/ 0 w 25956"/>
              <a:gd name="connsiteY1" fmla="*/ 5644 h 10254"/>
              <a:gd name="connsiteX2" fmla="*/ 15314 w 25956"/>
              <a:gd name="connsiteY2" fmla="*/ 105 h 10254"/>
              <a:gd name="connsiteX3" fmla="*/ 21655 w 25956"/>
              <a:gd name="connsiteY3" fmla="*/ 10105 h 10254"/>
              <a:gd name="connsiteX0" fmla="*/ 21655 w 27015"/>
              <a:gd name="connsiteY0" fmla="*/ 10105 h 10788"/>
              <a:gd name="connsiteX1" fmla="*/ 0 w 27015"/>
              <a:gd name="connsiteY1" fmla="*/ 5644 h 10788"/>
              <a:gd name="connsiteX2" fmla="*/ 15314 w 27015"/>
              <a:gd name="connsiteY2" fmla="*/ 105 h 10788"/>
              <a:gd name="connsiteX3" fmla="*/ 21655 w 27015"/>
              <a:gd name="connsiteY3" fmla="*/ 10105 h 10788"/>
              <a:gd name="connsiteX0" fmla="*/ 21655 w 25925"/>
              <a:gd name="connsiteY0" fmla="*/ 10105 h 10743"/>
              <a:gd name="connsiteX1" fmla="*/ 0 w 25925"/>
              <a:gd name="connsiteY1" fmla="*/ 5644 h 10743"/>
              <a:gd name="connsiteX2" fmla="*/ 15314 w 25925"/>
              <a:gd name="connsiteY2" fmla="*/ 105 h 10743"/>
              <a:gd name="connsiteX3" fmla="*/ 21655 w 25925"/>
              <a:gd name="connsiteY3" fmla="*/ 10105 h 10743"/>
              <a:gd name="connsiteX0" fmla="*/ 26678 w 27179"/>
              <a:gd name="connsiteY0" fmla="*/ 10101 h 10373"/>
              <a:gd name="connsiteX1" fmla="*/ 0 w 27179"/>
              <a:gd name="connsiteY1" fmla="*/ 5856 h 10373"/>
              <a:gd name="connsiteX2" fmla="*/ 20337 w 27179"/>
              <a:gd name="connsiteY2" fmla="*/ 101 h 10373"/>
              <a:gd name="connsiteX3" fmla="*/ 26678 w 27179"/>
              <a:gd name="connsiteY3" fmla="*/ 10101 h 10373"/>
              <a:gd name="connsiteX0" fmla="*/ 26678 w 27179"/>
              <a:gd name="connsiteY0" fmla="*/ 10101 h 10655"/>
              <a:gd name="connsiteX1" fmla="*/ 0 w 27179"/>
              <a:gd name="connsiteY1" fmla="*/ 5856 h 10655"/>
              <a:gd name="connsiteX2" fmla="*/ 20337 w 27179"/>
              <a:gd name="connsiteY2" fmla="*/ 101 h 10655"/>
              <a:gd name="connsiteX3" fmla="*/ 26678 w 27179"/>
              <a:gd name="connsiteY3" fmla="*/ 10101 h 10655"/>
              <a:gd name="connsiteX0" fmla="*/ 26770 w 27271"/>
              <a:gd name="connsiteY0" fmla="*/ 10148 h 10702"/>
              <a:gd name="connsiteX1" fmla="*/ 92 w 27271"/>
              <a:gd name="connsiteY1" fmla="*/ 5903 h 10702"/>
              <a:gd name="connsiteX2" fmla="*/ 20429 w 27271"/>
              <a:gd name="connsiteY2" fmla="*/ 148 h 10702"/>
              <a:gd name="connsiteX3" fmla="*/ 26770 w 27271"/>
              <a:gd name="connsiteY3" fmla="*/ 10148 h 10702"/>
              <a:gd name="connsiteX0" fmla="*/ 26770 w 30027"/>
              <a:gd name="connsiteY0" fmla="*/ 10148 h 11169"/>
              <a:gd name="connsiteX1" fmla="*/ 92 w 30027"/>
              <a:gd name="connsiteY1" fmla="*/ 5903 h 11169"/>
              <a:gd name="connsiteX2" fmla="*/ 20429 w 30027"/>
              <a:gd name="connsiteY2" fmla="*/ 148 h 11169"/>
              <a:gd name="connsiteX3" fmla="*/ 26770 w 30027"/>
              <a:gd name="connsiteY3" fmla="*/ 10148 h 11169"/>
              <a:gd name="connsiteX0" fmla="*/ 26802 w 30059"/>
              <a:gd name="connsiteY0" fmla="*/ 10000 h 11021"/>
              <a:gd name="connsiteX1" fmla="*/ 124 w 30059"/>
              <a:gd name="connsiteY1" fmla="*/ 5755 h 11021"/>
              <a:gd name="connsiteX2" fmla="*/ 20461 w 30059"/>
              <a:gd name="connsiteY2" fmla="*/ 0 h 11021"/>
              <a:gd name="connsiteX3" fmla="*/ 26802 w 30059"/>
              <a:gd name="connsiteY3" fmla="*/ 10000 h 11021"/>
              <a:gd name="connsiteX0" fmla="*/ 26802 w 29696"/>
              <a:gd name="connsiteY0" fmla="*/ 10000 h 11021"/>
              <a:gd name="connsiteX1" fmla="*/ 124 w 29696"/>
              <a:gd name="connsiteY1" fmla="*/ 5755 h 11021"/>
              <a:gd name="connsiteX2" fmla="*/ 20461 w 29696"/>
              <a:gd name="connsiteY2" fmla="*/ 0 h 11021"/>
              <a:gd name="connsiteX3" fmla="*/ 26802 w 29696"/>
              <a:gd name="connsiteY3" fmla="*/ 10000 h 11021"/>
              <a:gd name="connsiteX0" fmla="*/ 26188 w 26573"/>
              <a:gd name="connsiteY0" fmla="*/ 10000 h 11398"/>
              <a:gd name="connsiteX1" fmla="*/ 131 w 26573"/>
              <a:gd name="connsiteY1" fmla="*/ 7686 h 11398"/>
              <a:gd name="connsiteX2" fmla="*/ 19847 w 26573"/>
              <a:gd name="connsiteY2" fmla="*/ 0 h 11398"/>
              <a:gd name="connsiteX3" fmla="*/ 26188 w 26573"/>
              <a:gd name="connsiteY3" fmla="*/ 10000 h 11398"/>
              <a:gd name="connsiteX0" fmla="*/ 26188 w 26561"/>
              <a:gd name="connsiteY0" fmla="*/ 10000 h 12332"/>
              <a:gd name="connsiteX1" fmla="*/ 131 w 26561"/>
              <a:gd name="connsiteY1" fmla="*/ 7686 h 12332"/>
              <a:gd name="connsiteX2" fmla="*/ 19847 w 26561"/>
              <a:gd name="connsiteY2" fmla="*/ 0 h 12332"/>
              <a:gd name="connsiteX3" fmla="*/ 26188 w 26561"/>
              <a:gd name="connsiteY3" fmla="*/ 10000 h 12332"/>
              <a:gd name="connsiteX0" fmla="*/ 26066 w 26441"/>
              <a:gd name="connsiteY0" fmla="*/ 8565 h 11540"/>
              <a:gd name="connsiteX1" fmla="*/ 131 w 26441"/>
              <a:gd name="connsiteY1" fmla="*/ 7686 h 11540"/>
              <a:gd name="connsiteX2" fmla="*/ 19847 w 26441"/>
              <a:gd name="connsiteY2" fmla="*/ 0 h 11540"/>
              <a:gd name="connsiteX3" fmla="*/ 26066 w 26441"/>
              <a:gd name="connsiteY3" fmla="*/ 8565 h 11540"/>
              <a:gd name="connsiteX0" fmla="*/ 26066 w 26141"/>
              <a:gd name="connsiteY0" fmla="*/ 8565 h 11373"/>
              <a:gd name="connsiteX1" fmla="*/ 131 w 26141"/>
              <a:gd name="connsiteY1" fmla="*/ 7686 h 11373"/>
              <a:gd name="connsiteX2" fmla="*/ 19847 w 26141"/>
              <a:gd name="connsiteY2" fmla="*/ 0 h 11373"/>
              <a:gd name="connsiteX3" fmla="*/ 26066 w 26141"/>
              <a:gd name="connsiteY3" fmla="*/ 8565 h 11373"/>
              <a:gd name="connsiteX0" fmla="*/ 26066 w 26141"/>
              <a:gd name="connsiteY0" fmla="*/ 8565 h 11114"/>
              <a:gd name="connsiteX1" fmla="*/ 131 w 26141"/>
              <a:gd name="connsiteY1" fmla="*/ 7686 h 11114"/>
              <a:gd name="connsiteX2" fmla="*/ 19847 w 26141"/>
              <a:gd name="connsiteY2" fmla="*/ 0 h 11114"/>
              <a:gd name="connsiteX3" fmla="*/ 26066 w 26141"/>
              <a:gd name="connsiteY3" fmla="*/ 8565 h 11114"/>
              <a:gd name="connsiteX0" fmla="*/ 26130 w 26313"/>
              <a:gd name="connsiteY0" fmla="*/ 8487 h 10389"/>
              <a:gd name="connsiteX1" fmla="*/ 195 w 26313"/>
              <a:gd name="connsiteY1" fmla="*/ 7608 h 10389"/>
              <a:gd name="connsiteX2" fmla="*/ 14924 w 26313"/>
              <a:gd name="connsiteY2" fmla="*/ 0 h 10389"/>
              <a:gd name="connsiteX3" fmla="*/ 26130 w 26313"/>
              <a:gd name="connsiteY3" fmla="*/ 8487 h 10389"/>
              <a:gd name="connsiteX0" fmla="*/ 26130 w 26187"/>
              <a:gd name="connsiteY0" fmla="*/ 8487 h 11239"/>
              <a:gd name="connsiteX1" fmla="*/ 195 w 26187"/>
              <a:gd name="connsiteY1" fmla="*/ 7608 h 11239"/>
              <a:gd name="connsiteX2" fmla="*/ 14924 w 26187"/>
              <a:gd name="connsiteY2" fmla="*/ 0 h 11239"/>
              <a:gd name="connsiteX3" fmla="*/ 26130 w 26187"/>
              <a:gd name="connsiteY3" fmla="*/ 8487 h 11239"/>
              <a:gd name="connsiteX0" fmla="*/ 23008 w 23124"/>
              <a:gd name="connsiteY0" fmla="*/ 8487 h 9822"/>
              <a:gd name="connsiteX1" fmla="*/ 288 w 23124"/>
              <a:gd name="connsiteY1" fmla="*/ 6684 h 9822"/>
              <a:gd name="connsiteX2" fmla="*/ 11802 w 23124"/>
              <a:gd name="connsiteY2" fmla="*/ 0 h 9822"/>
              <a:gd name="connsiteX3" fmla="*/ 23008 w 23124"/>
              <a:gd name="connsiteY3" fmla="*/ 8487 h 9822"/>
              <a:gd name="connsiteX0" fmla="*/ 9950 w 10000"/>
              <a:gd name="connsiteY0" fmla="*/ 8641 h 9592"/>
              <a:gd name="connsiteX1" fmla="*/ 125 w 10000"/>
              <a:gd name="connsiteY1" fmla="*/ 6805 h 9592"/>
              <a:gd name="connsiteX2" fmla="*/ 5104 w 10000"/>
              <a:gd name="connsiteY2" fmla="*/ 0 h 9592"/>
              <a:gd name="connsiteX3" fmla="*/ 9950 w 10000"/>
              <a:gd name="connsiteY3" fmla="*/ 8641 h 9592"/>
              <a:gd name="connsiteX0" fmla="*/ 9950 w 10443"/>
              <a:gd name="connsiteY0" fmla="*/ 9009 h 11097"/>
              <a:gd name="connsiteX1" fmla="*/ 125 w 10443"/>
              <a:gd name="connsiteY1" fmla="*/ 7094 h 11097"/>
              <a:gd name="connsiteX2" fmla="*/ 5104 w 10443"/>
              <a:gd name="connsiteY2" fmla="*/ 0 h 11097"/>
              <a:gd name="connsiteX3" fmla="*/ 9950 w 10443"/>
              <a:gd name="connsiteY3" fmla="*/ 9009 h 11097"/>
              <a:gd name="connsiteX0" fmla="*/ 10698 w 11165"/>
              <a:gd name="connsiteY0" fmla="*/ 7556 h 10222"/>
              <a:gd name="connsiteX1" fmla="*/ 125 w 11165"/>
              <a:gd name="connsiteY1" fmla="*/ 7094 h 10222"/>
              <a:gd name="connsiteX2" fmla="*/ 5104 w 11165"/>
              <a:gd name="connsiteY2" fmla="*/ 0 h 10222"/>
              <a:gd name="connsiteX3" fmla="*/ 10698 w 11165"/>
              <a:gd name="connsiteY3" fmla="*/ 7556 h 10222"/>
              <a:gd name="connsiteX0" fmla="*/ 10698 w 11016"/>
              <a:gd name="connsiteY0" fmla="*/ 7556 h 9824"/>
              <a:gd name="connsiteX1" fmla="*/ 125 w 11016"/>
              <a:gd name="connsiteY1" fmla="*/ 7094 h 9824"/>
              <a:gd name="connsiteX2" fmla="*/ 5104 w 11016"/>
              <a:gd name="connsiteY2" fmla="*/ 0 h 9824"/>
              <a:gd name="connsiteX3" fmla="*/ 10698 w 11016"/>
              <a:gd name="connsiteY3" fmla="*/ 7556 h 9824"/>
              <a:gd name="connsiteX0" fmla="*/ 9711 w 10010"/>
              <a:gd name="connsiteY0" fmla="*/ 7691 h 10370"/>
              <a:gd name="connsiteX1" fmla="*/ 113 w 10010"/>
              <a:gd name="connsiteY1" fmla="*/ 7221 h 10370"/>
              <a:gd name="connsiteX2" fmla="*/ 4633 w 10010"/>
              <a:gd name="connsiteY2" fmla="*/ 0 h 10370"/>
              <a:gd name="connsiteX3" fmla="*/ 9711 w 10010"/>
              <a:gd name="connsiteY3" fmla="*/ 7691 h 10370"/>
              <a:gd name="connsiteX0" fmla="*/ 9711 w 10039"/>
              <a:gd name="connsiteY0" fmla="*/ 7691 h 10370"/>
              <a:gd name="connsiteX1" fmla="*/ 113 w 10039"/>
              <a:gd name="connsiteY1" fmla="*/ 7221 h 10370"/>
              <a:gd name="connsiteX2" fmla="*/ 4633 w 10039"/>
              <a:gd name="connsiteY2" fmla="*/ 0 h 10370"/>
              <a:gd name="connsiteX3" fmla="*/ 9711 w 10039"/>
              <a:gd name="connsiteY3" fmla="*/ 7691 h 10370"/>
              <a:gd name="connsiteX0" fmla="*/ 9711 w 10039"/>
              <a:gd name="connsiteY0" fmla="*/ 7691 h 9910"/>
              <a:gd name="connsiteX1" fmla="*/ 113 w 10039"/>
              <a:gd name="connsiteY1" fmla="*/ 7221 h 9910"/>
              <a:gd name="connsiteX2" fmla="*/ 4633 w 10039"/>
              <a:gd name="connsiteY2" fmla="*/ 0 h 9910"/>
              <a:gd name="connsiteX3" fmla="*/ 9711 w 10039"/>
              <a:gd name="connsiteY3" fmla="*/ 7691 h 9910"/>
              <a:gd name="connsiteX0" fmla="*/ 8271 w 8645"/>
              <a:gd name="connsiteY0" fmla="*/ 7618 h 9914"/>
              <a:gd name="connsiteX1" fmla="*/ 113 w 8645"/>
              <a:gd name="connsiteY1" fmla="*/ 7287 h 9914"/>
              <a:gd name="connsiteX2" fmla="*/ 4615 w 8645"/>
              <a:gd name="connsiteY2" fmla="*/ 0 h 9914"/>
              <a:gd name="connsiteX3" fmla="*/ 8271 w 8645"/>
              <a:gd name="connsiteY3" fmla="*/ 7618 h 9914"/>
              <a:gd name="connsiteX0" fmla="*/ 9567 w 9892"/>
              <a:gd name="connsiteY0" fmla="*/ 7684 h 9837"/>
              <a:gd name="connsiteX1" fmla="*/ 131 w 9892"/>
              <a:gd name="connsiteY1" fmla="*/ 7350 h 9837"/>
              <a:gd name="connsiteX2" fmla="*/ 5338 w 9892"/>
              <a:gd name="connsiteY2" fmla="*/ 0 h 9837"/>
              <a:gd name="connsiteX3" fmla="*/ 9567 w 9892"/>
              <a:gd name="connsiteY3" fmla="*/ 7684 h 9837"/>
              <a:gd name="connsiteX0" fmla="*/ 9706 w 10035"/>
              <a:gd name="connsiteY0" fmla="*/ 7811 h 10001"/>
              <a:gd name="connsiteX1" fmla="*/ 167 w 10035"/>
              <a:gd name="connsiteY1" fmla="*/ 7472 h 10001"/>
              <a:gd name="connsiteX2" fmla="*/ 5431 w 10035"/>
              <a:gd name="connsiteY2" fmla="*/ 0 h 10001"/>
              <a:gd name="connsiteX3" fmla="*/ 9706 w 10035"/>
              <a:gd name="connsiteY3" fmla="*/ 7811 h 10001"/>
              <a:gd name="connsiteX0" fmla="*/ 10585 w 10674"/>
              <a:gd name="connsiteY0" fmla="*/ 7811 h 9908"/>
              <a:gd name="connsiteX1" fmla="*/ 123 w 10674"/>
              <a:gd name="connsiteY1" fmla="*/ 8554 h 9908"/>
              <a:gd name="connsiteX2" fmla="*/ 6310 w 10674"/>
              <a:gd name="connsiteY2" fmla="*/ 0 h 9908"/>
              <a:gd name="connsiteX3" fmla="*/ 10585 w 10674"/>
              <a:gd name="connsiteY3" fmla="*/ 7811 h 9908"/>
              <a:gd name="connsiteX0" fmla="*/ 9917 w 9966"/>
              <a:gd name="connsiteY0" fmla="*/ 7884 h 10529"/>
              <a:gd name="connsiteX1" fmla="*/ 115 w 9966"/>
              <a:gd name="connsiteY1" fmla="*/ 8633 h 10529"/>
              <a:gd name="connsiteX2" fmla="*/ 5912 w 9966"/>
              <a:gd name="connsiteY2" fmla="*/ 0 h 10529"/>
              <a:gd name="connsiteX3" fmla="*/ 9917 w 9966"/>
              <a:gd name="connsiteY3" fmla="*/ 7884 h 10529"/>
              <a:gd name="connsiteX0" fmla="*/ 10737 w 10786"/>
              <a:gd name="connsiteY0" fmla="*/ 7488 h 10000"/>
              <a:gd name="connsiteX1" fmla="*/ 901 w 10786"/>
              <a:gd name="connsiteY1" fmla="*/ 8199 h 10000"/>
              <a:gd name="connsiteX2" fmla="*/ 6718 w 10786"/>
              <a:gd name="connsiteY2" fmla="*/ 0 h 10000"/>
              <a:gd name="connsiteX3" fmla="*/ 10737 w 10786"/>
              <a:gd name="connsiteY3" fmla="*/ 7488 h 10000"/>
              <a:gd name="connsiteX0" fmla="*/ 10737 w 10786"/>
              <a:gd name="connsiteY0" fmla="*/ 7488 h 9804"/>
              <a:gd name="connsiteX1" fmla="*/ 901 w 10786"/>
              <a:gd name="connsiteY1" fmla="*/ 8199 h 9804"/>
              <a:gd name="connsiteX2" fmla="*/ 6718 w 10786"/>
              <a:gd name="connsiteY2" fmla="*/ 0 h 9804"/>
              <a:gd name="connsiteX3" fmla="*/ 10737 w 10786"/>
              <a:gd name="connsiteY3" fmla="*/ 7488 h 9804"/>
              <a:gd name="connsiteX0" fmla="*/ 9955 w 10001"/>
              <a:gd name="connsiteY0" fmla="*/ 7638 h 10622"/>
              <a:gd name="connsiteX1" fmla="*/ 835 w 10001"/>
              <a:gd name="connsiteY1" fmla="*/ 8363 h 10622"/>
              <a:gd name="connsiteX2" fmla="*/ 6228 w 10001"/>
              <a:gd name="connsiteY2" fmla="*/ 0 h 10622"/>
              <a:gd name="connsiteX3" fmla="*/ 9955 w 10001"/>
              <a:gd name="connsiteY3" fmla="*/ 7638 h 10622"/>
              <a:gd name="connsiteX0" fmla="*/ 9897 w 9943"/>
              <a:gd name="connsiteY0" fmla="*/ 7638 h 10147"/>
              <a:gd name="connsiteX1" fmla="*/ 777 w 9943"/>
              <a:gd name="connsiteY1" fmla="*/ 8363 h 10147"/>
              <a:gd name="connsiteX2" fmla="*/ 6170 w 9943"/>
              <a:gd name="connsiteY2" fmla="*/ 0 h 10147"/>
              <a:gd name="connsiteX3" fmla="*/ 9897 w 9943"/>
              <a:gd name="connsiteY3" fmla="*/ 7638 h 10147"/>
              <a:gd name="connsiteX0" fmla="*/ 9475 w 9521"/>
              <a:gd name="connsiteY0" fmla="*/ 7527 h 10062"/>
              <a:gd name="connsiteX1" fmla="*/ 302 w 9521"/>
              <a:gd name="connsiteY1" fmla="*/ 8242 h 10062"/>
              <a:gd name="connsiteX2" fmla="*/ 5726 w 9521"/>
              <a:gd name="connsiteY2" fmla="*/ 0 h 10062"/>
              <a:gd name="connsiteX3" fmla="*/ 9475 w 9521"/>
              <a:gd name="connsiteY3" fmla="*/ 7527 h 100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9521" h="10062">
                <a:moveTo>
                  <a:pt x="9475" y="7527"/>
                </a:moveTo>
                <a:cubicBezTo>
                  <a:pt x="8793" y="10607"/>
                  <a:pt x="1560" y="10925"/>
                  <a:pt x="302" y="8242"/>
                </a:cubicBezTo>
                <a:cubicBezTo>
                  <a:pt x="-956" y="5559"/>
                  <a:pt x="1897" y="3469"/>
                  <a:pt x="5726" y="0"/>
                </a:cubicBezTo>
                <a:cubicBezTo>
                  <a:pt x="3086" y="5853"/>
                  <a:pt x="10155" y="4447"/>
                  <a:pt x="9475" y="7527"/>
                </a:cubicBezTo>
                <a:close/>
              </a:path>
            </a:pathLst>
          </a:custGeom>
          <a:solidFill>
            <a:schemeClr val="accent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8</xdr:col>
      <xdr:colOff>559596</xdr:colOff>
      <xdr:row>1</xdr:row>
      <xdr:rowOff>35721</xdr:rowOff>
    </xdr:from>
    <xdr:to>
      <xdr:col>10</xdr:col>
      <xdr:colOff>1633802</xdr:colOff>
      <xdr:row>1</xdr:row>
      <xdr:rowOff>547687</xdr:rowOff>
    </xdr:to>
    <xdr:sp macro="" textlink="">
      <xdr:nvSpPr>
        <xdr:cNvPr id="129" name="Seed Starting Log Note" descr="Enter the transplant date, average germination, and growth days to automatically calculate the date you need to sow your seeds. &#10;" title="Seed Starting Log instructions"/>
        <xdr:cNvSpPr txBox="1"/>
      </xdr:nvSpPr>
      <xdr:spPr>
        <a:xfrm>
          <a:off x="9191627" y="202409"/>
          <a:ext cx="4214811" cy="51196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 i="1">
              <a:solidFill>
                <a:schemeClr val="accent3"/>
              </a:solidFill>
            </a:rPr>
            <a:t>Enter the</a:t>
          </a:r>
          <a:r>
            <a:rPr lang="en-US" sz="1000" i="1" baseline="0">
              <a:solidFill>
                <a:schemeClr val="accent3"/>
              </a:solidFill>
            </a:rPr>
            <a:t> transplant date, average germination, and growth days to automatically calculate the date you need to sow your seeds. </a:t>
          </a:r>
          <a:endParaRPr lang="en-US" sz="1000" i="1">
            <a:solidFill>
              <a:schemeClr val="accent3"/>
            </a:solidFill>
          </a:endParaRPr>
        </a:p>
      </xdr:txBody>
    </xdr:sp>
    <xdr:clientData fPrintsWithSheet="0"/>
  </xdr:twoCellAnchor>
  <xdr:twoCellAnchor>
    <xdr:from>
      <xdr:col>2</xdr:col>
      <xdr:colOff>31750</xdr:colOff>
      <xdr:row>8</xdr:row>
      <xdr:rowOff>318756</xdr:rowOff>
    </xdr:from>
    <xdr:to>
      <xdr:col>2</xdr:col>
      <xdr:colOff>279400</xdr:colOff>
      <xdr:row>8</xdr:row>
      <xdr:rowOff>461631</xdr:rowOff>
    </xdr:to>
    <xdr:grpSp>
      <xdr:nvGrpSpPr>
        <xdr:cNvPr id="130" name="Seed icon group" descr="Small seed" title="Seed Data Icon"/>
        <xdr:cNvGrpSpPr/>
      </xdr:nvGrpSpPr>
      <xdr:grpSpPr>
        <a:xfrm>
          <a:off x="677333" y="1990923"/>
          <a:ext cx="247650" cy="142875"/>
          <a:chOff x="1790700" y="857250"/>
          <a:chExt cx="247650" cy="142875"/>
        </a:xfrm>
      </xdr:grpSpPr>
      <xdr:sp macro="" textlink="">
        <xdr:nvSpPr>
          <xdr:cNvPr id="131" name="Freeform 20"/>
          <xdr:cNvSpPr>
            <a:spLocks/>
          </xdr:cNvSpPr>
        </xdr:nvSpPr>
        <xdr:spPr bwMode="auto">
          <a:xfrm>
            <a:off x="1790700" y="857250"/>
            <a:ext cx="247650" cy="142875"/>
          </a:xfrm>
          <a:custGeom>
            <a:avLst/>
            <a:gdLst>
              <a:gd name="T0" fmla="*/ 2357 w 3179"/>
              <a:gd name="T1" fmla="*/ 13 h 1883"/>
              <a:gd name="T2" fmla="*/ 2525 w 3179"/>
              <a:gd name="T3" fmla="*/ 59 h 1883"/>
              <a:gd name="T4" fmla="*/ 2691 w 3179"/>
              <a:gd name="T5" fmla="*/ 144 h 1883"/>
              <a:gd name="T6" fmla="*/ 2863 w 3179"/>
              <a:gd name="T7" fmla="*/ 274 h 1883"/>
              <a:gd name="T8" fmla="*/ 2960 w 3179"/>
              <a:gd name="T9" fmla="*/ 365 h 1883"/>
              <a:gd name="T10" fmla="*/ 3007 w 3179"/>
              <a:gd name="T11" fmla="*/ 426 h 1883"/>
              <a:gd name="T12" fmla="*/ 3050 w 3179"/>
              <a:gd name="T13" fmla="*/ 503 h 1883"/>
              <a:gd name="T14" fmla="*/ 3097 w 3179"/>
              <a:gd name="T15" fmla="*/ 609 h 1883"/>
              <a:gd name="T16" fmla="*/ 3152 w 3179"/>
              <a:gd name="T17" fmla="*/ 758 h 1883"/>
              <a:gd name="T18" fmla="*/ 3178 w 3179"/>
              <a:gd name="T19" fmla="*/ 896 h 1883"/>
              <a:gd name="T20" fmla="*/ 3170 w 3179"/>
              <a:gd name="T21" fmla="*/ 1043 h 1883"/>
              <a:gd name="T22" fmla="*/ 3141 w 3179"/>
              <a:gd name="T23" fmla="*/ 1186 h 1883"/>
              <a:gd name="T24" fmla="*/ 3079 w 3179"/>
              <a:gd name="T25" fmla="*/ 1339 h 1883"/>
              <a:gd name="T26" fmla="*/ 2960 w 3179"/>
              <a:gd name="T27" fmla="*/ 1495 h 1883"/>
              <a:gd name="T28" fmla="*/ 2797 w 3179"/>
              <a:gd name="T29" fmla="*/ 1632 h 1883"/>
              <a:gd name="T30" fmla="*/ 2606 w 3179"/>
              <a:gd name="T31" fmla="*/ 1743 h 1883"/>
              <a:gd name="T32" fmla="*/ 2395 w 3179"/>
              <a:gd name="T33" fmla="*/ 1819 h 1883"/>
              <a:gd name="T34" fmla="*/ 2150 w 3179"/>
              <a:gd name="T35" fmla="*/ 1865 h 1883"/>
              <a:gd name="T36" fmla="*/ 1875 w 3179"/>
              <a:gd name="T37" fmla="*/ 1883 h 1883"/>
              <a:gd name="T38" fmla="*/ 1574 w 3179"/>
              <a:gd name="T39" fmla="*/ 1874 h 1883"/>
              <a:gd name="T40" fmla="*/ 1250 w 3179"/>
              <a:gd name="T41" fmla="*/ 1841 h 1883"/>
              <a:gd name="T42" fmla="*/ 931 w 3179"/>
              <a:gd name="T43" fmla="*/ 1788 h 1883"/>
              <a:gd name="T44" fmla="*/ 659 w 3179"/>
              <a:gd name="T45" fmla="*/ 1718 h 1883"/>
              <a:gd name="T46" fmla="*/ 426 w 3179"/>
              <a:gd name="T47" fmla="*/ 1620 h 1883"/>
              <a:gd name="T48" fmla="*/ 218 w 3179"/>
              <a:gd name="T49" fmla="*/ 1484 h 1883"/>
              <a:gd name="T50" fmla="*/ 122 w 3179"/>
              <a:gd name="T51" fmla="*/ 1381 h 1883"/>
              <a:gd name="T52" fmla="*/ 61 w 3179"/>
              <a:gd name="T53" fmla="*/ 1250 h 1883"/>
              <a:gd name="T54" fmla="*/ 18 w 3179"/>
              <a:gd name="T55" fmla="*/ 1071 h 1883"/>
              <a:gd name="T56" fmla="*/ 0 w 3179"/>
              <a:gd name="T57" fmla="*/ 921 h 1883"/>
              <a:gd name="T58" fmla="*/ 18 w 3179"/>
              <a:gd name="T59" fmla="*/ 789 h 1883"/>
              <a:gd name="T60" fmla="*/ 66 w 3179"/>
              <a:gd name="T61" fmla="*/ 649 h 1883"/>
              <a:gd name="T62" fmla="*/ 144 w 3179"/>
              <a:gd name="T63" fmla="*/ 511 h 1883"/>
              <a:gd name="T64" fmla="*/ 248 w 3179"/>
              <a:gd name="T65" fmla="*/ 389 h 1883"/>
              <a:gd name="T66" fmla="*/ 378 w 3179"/>
              <a:gd name="T67" fmla="*/ 291 h 1883"/>
              <a:gd name="T68" fmla="*/ 516 w 3179"/>
              <a:gd name="T69" fmla="*/ 231 h 1883"/>
              <a:gd name="T70" fmla="*/ 632 w 3179"/>
              <a:gd name="T71" fmla="*/ 200 h 1883"/>
              <a:gd name="T72" fmla="*/ 748 w 3179"/>
              <a:gd name="T73" fmla="*/ 193 h 1883"/>
              <a:gd name="T74" fmla="*/ 858 w 3179"/>
              <a:gd name="T75" fmla="*/ 222 h 1883"/>
              <a:gd name="T76" fmla="*/ 938 w 3179"/>
              <a:gd name="T77" fmla="*/ 239 h 1883"/>
              <a:gd name="T78" fmla="*/ 1039 w 3179"/>
              <a:gd name="T79" fmla="*/ 233 h 1883"/>
              <a:gd name="T80" fmla="*/ 1146 w 3179"/>
              <a:gd name="T81" fmla="*/ 214 h 1883"/>
              <a:gd name="T82" fmla="*/ 1249 w 3179"/>
              <a:gd name="T83" fmla="*/ 194 h 1883"/>
              <a:gd name="T84" fmla="*/ 1343 w 3179"/>
              <a:gd name="T85" fmla="*/ 186 h 1883"/>
              <a:gd name="T86" fmla="*/ 1439 w 3179"/>
              <a:gd name="T87" fmla="*/ 202 h 1883"/>
              <a:gd name="T88" fmla="*/ 1529 w 3179"/>
              <a:gd name="T89" fmla="*/ 226 h 1883"/>
              <a:gd name="T90" fmla="*/ 1605 w 3179"/>
              <a:gd name="T91" fmla="*/ 237 h 1883"/>
              <a:gd name="T92" fmla="*/ 1662 w 3179"/>
              <a:gd name="T93" fmla="*/ 221 h 1883"/>
              <a:gd name="T94" fmla="*/ 1740 w 3179"/>
              <a:gd name="T95" fmla="*/ 187 h 1883"/>
              <a:gd name="T96" fmla="*/ 1841 w 3179"/>
              <a:gd name="T97" fmla="*/ 139 h 1883"/>
              <a:gd name="T98" fmla="*/ 1952 w 3179"/>
              <a:gd name="T99" fmla="*/ 89 h 1883"/>
              <a:gd name="T100" fmla="*/ 2064 w 3179"/>
              <a:gd name="T101" fmla="*/ 43 h 1883"/>
              <a:gd name="T102" fmla="*/ 2164 w 3179"/>
              <a:gd name="T103" fmla="*/ 11 h 1883"/>
              <a:gd name="T104" fmla="*/ 2240 w 3179"/>
              <a:gd name="T105" fmla="*/ 0 h 188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</a:cxnLst>
            <a:rect l="0" t="0" r="r" b="b"/>
            <a:pathLst>
              <a:path w="3179" h="1883">
                <a:moveTo>
                  <a:pt x="2240" y="0"/>
                </a:moveTo>
                <a:lnTo>
                  <a:pt x="2299" y="5"/>
                </a:lnTo>
                <a:lnTo>
                  <a:pt x="2357" y="13"/>
                </a:lnTo>
                <a:lnTo>
                  <a:pt x="2413" y="24"/>
                </a:lnTo>
                <a:lnTo>
                  <a:pt x="2469" y="39"/>
                </a:lnTo>
                <a:lnTo>
                  <a:pt x="2525" y="59"/>
                </a:lnTo>
                <a:lnTo>
                  <a:pt x="2580" y="83"/>
                </a:lnTo>
                <a:lnTo>
                  <a:pt x="2636" y="111"/>
                </a:lnTo>
                <a:lnTo>
                  <a:pt x="2691" y="144"/>
                </a:lnTo>
                <a:lnTo>
                  <a:pt x="2747" y="182"/>
                </a:lnTo>
                <a:lnTo>
                  <a:pt x="2805" y="225"/>
                </a:lnTo>
                <a:lnTo>
                  <a:pt x="2863" y="274"/>
                </a:lnTo>
                <a:lnTo>
                  <a:pt x="2922" y="328"/>
                </a:lnTo>
                <a:lnTo>
                  <a:pt x="2942" y="347"/>
                </a:lnTo>
                <a:lnTo>
                  <a:pt x="2960" y="365"/>
                </a:lnTo>
                <a:lnTo>
                  <a:pt x="2977" y="385"/>
                </a:lnTo>
                <a:lnTo>
                  <a:pt x="2992" y="405"/>
                </a:lnTo>
                <a:lnTo>
                  <a:pt x="3007" y="426"/>
                </a:lnTo>
                <a:lnTo>
                  <a:pt x="3021" y="449"/>
                </a:lnTo>
                <a:lnTo>
                  <a:pt x="3036" y="475"/>
                </a:lnTo>
                <a:lnTo>
                  <a:pt x="3050" y="503"/>
                </a:lnTo>
                <a:lnTo>
                  <a:pt x="3065" y="535"/>
                </a:lnTo>
                <a:lnTo>
                  <a:pt x="3080" y="570"/>
                </a:lnTo>
                <a:lnTo>
                  <a:pt x="3097" y="609"/>
                </a:lnTo>
                <a:lnTo>
                  <a:pt x="3114" y="654"/>
                </a:lnTo>
                <a:lnTo>
                  <a:pt x="3132" y="703"/>
                </a:lnTo>
                <a:lnTo>
                  <a:pt x="3152" y="758"/>
                </a:lnTo>
                <a:lnTo>
                  <a:pt x="3165" y="802"/>
                </a:lnTo>
                <a:lnTo>
                  <a:pt x="3174" y="848"/>
                </a:lnTo>
                <a:lnTo>
                  <a:pt x="3178" y="896"/>
                </a:lnTo>
                <a:lnTo>
                  <a:pt x="3179" y="945"/>
                </a:lnTo>
                <a:lnTo>
                  <a:pt x="3176" y="994"/>
                </a:lnTo>
                <a:lnTo>
                  <a:pt x="3170" y="1043"/>
                </a:lnTo>
                <a:lnTo>
                  <a:pt x="3162" y="1092"/>
                </a:lnTo>
                <a:lnTo>
                  <a:pt x="3152" y="1140"/>
                </a:lnTo>
                <a:lnTo>
                  <a:pt x="3141" y="1186"/>
                </a:lnTo>
                <a:lnTo>
                  <a:pt x="3128" y="1230"/>
                </a:lnTo>
                <a:lnTo>
                  <a:pt x="3108" y="1285"/>
                </a:lnTo>
                <a:lnTo>
                  <a:pt x="3079" y="1339"/>
                </a:lnTo>
                <a:lnTo>
                  <a:pt x="3045" y="1392"/>
                </a:lnTo>
                <a:lnTo>
                  <a:pt x="3005" y="1444"/>
                </a:lnTo>
                <a:lnTo>
                  <a:pt x="2960" y="1495"/>
                </a:lnTo>
                <a:lnTo>
                  <a:pt x="2909" y="1543"/>
                </a:lnTo>
                <a:lnTo>
                  <a:pt x="2855" y="1589"/>
                </a:lnTo>
                <a:lnTo>
                  <a:pt x="2797" y="1632"/>
                </a:lnTo>
                <a:lnTo>
                  <a:pt x="2735" y="1673"/>
                </a:lnTo>
                <a:lnTo>
                  <a:pt x="2672" y="1710"/>
                </a:lnTo>
                <a:lnTo>
                  <a:pt x="2606" y="1743"/>
                </a:lnTo>
                <a:lnTo>
                  <a:pt x="2540" y="1771"/>
                </a:lnTo>
                <a:lnTo>
                  <a:pt x="2470" y="1797"/>
                </a:lnTo>
                <a:lnTo>
                  <a:pt x="2395" y="1819"/>
                </a:lnTo>
                <a:lnTo>
                  <a:pt x="2317" y="1837"/>
                </a:lnTo>
                <a:lnTo>
                  <a:pt x="2235" y="1853"/>
                </a:lnTo>
                <a:lnTo>
                  <a:pt x="2150" y="1865"/>
                </a:lnTo>
                <a:lnTo>
                  <a:pt x="2061" y="1874"/>
                </a:lnTo>
                <a:lnTo>
                  <a:pt x="1969" y="1880"/>
                </a:lnTo>
                <a:lnTo>
                  <a:pt x="1875" y="1883"/>
                </a:lnTo>
                <a:lnTo>
                  <a:pt x="1777" y="1883"/>
                </a:lnTo>
                <a:lnTo>
                  <a:pt x="1677" y="1880"/>
                </a:lnTo>
                <a:lnTo>
                  <a:pt x="1574" y="1874"/>
                </a:lnTo>
                <a:lnTo>
                  <a:pt x="1468" y="1866"/>
                </a:lnTo>
                <a:lnTo>
                  <a:pt x="1361" y="1854"/>
                </a:lnTo>
                <a:lnTo>
                  <a:pt x="1250" y="1841"/>
                </a:lnTo>
                <a:lnTo>
                  <a:pt x="1138" y="1824"/>
                </a:lnTo>
                <a:lnTo>
                  <a:pt x="1032" y="1807"/>
                </a:lnTo>
                <a:lnTo>
                  <a:pt x="931" y="1788"/>
                </a:lnTo>
                <a:lnTo>
                  <a:pt x="835" y="1767"/>
                </a:lnTo>
                <a:lnTo>
                  <a:pt x="745" y="1744"/>
                </a:lnTo>
                <a:lnTo>
                  <a:pt x="659" y="1718"/>
                </a:lnTo>
                <a:lnTo>
                  <a:pt x="578" y="1689"/>
                </a:lnTo>
                <a:lnTo>
                  <a:pt x="500" y="1657"/>
                </a:lnTo>
                <a:lnTo>
                  <a:pt x="426" y="1620"/>
                </a:lnTo>
                <a:lnTo>
                  <a:pt x="354" y="1579"/>
                </a:lnTo>
                <a:lnTo>
                  <a:pt x="285" y="1534"/>
                </a:lnTo>
                <a:lnTo>
                  <a:pt x="218" y="1484"/>
                </a:lnTo>
                <a:lnTo>
                  <a:pt x="181" y="1452"/>
                </a:lnTo>
                <a:lnTo>
                  <a:pt x="150" y="1418"/>
                </a:lnTo>
                <a:lnTo>
                  <a:pt x="122" y="1381"/>
                </a:lnTo>
                <a:lnTo>
                  <a:pt x="99" y="1341"/>
                </a:lnTo>
                <a:lnTo>
                  <a:pt x="78" y="1298"/>
                </a:lnTo>
                <a:lnTo>
                  <a:pt x="61" y="1250"/>
                </a:lnTo>
                <a:lnTo>
                  <a:pt x="45" y="1196"/>
                </a:lnTo>
                <a:lnTo>
                  <a:pt x="31" y="1137"/>
                </a:lnTo>
                <a:lnTo>
                  <a:pt x="18" y="1071"/>
                </a:lnTo>
                <a:lnTo>
                  <a:pt x="5" y="999"/>
                </a:lnTo>
                <a:lnTo>
                  <a:pt x="1" y="961"/>
                </a:lnTo>
                <a:lnTo>
                  <a:pt x="0" y="921"/>
                </a:lnTo>
                <a:lnTo>
                  <a:pt x="3" y="878"/>
                </a:lnTo>
                <a:lnTo>
                  <a:pt x="9" y="834"/>
                </a:lnTo>
                <a:lnTo>
                  <a:pt x="18" y="789"/>
                </a:lnTo>
                <a:lnTo>
                  <a:pt x="31" y="742"/>
                </a:lnTo>
                <a:lnTo>
                  <a:pt x="47" y="696"/>
                </a:lnTo>
                <a:lnTo>
                  <a:pt x="66" y="649"/>
                </a:lnTo>
                <a:lnTo>
                  <a:pt x="90" y="601"/>
                </a:lnTo>
                <a:lnTo>
                  <a:pt x="115" y="556"/>
                </a:lnTo>
                <a:lnTo>
                  <a:pt x="144" y="511"/>
                </a:lnTo>
                <a:lnTo>
                  <a:pt x="175" y="468"/>
                </a:lnTo>
                <a:lnTo>
                  <a:pt x="210" y="427"/>
                </a:lnTo>
                <a:lnTo>
                  <a:pt x="248" y="389"/>
                </a:lnTo>
                <a:lnTo>
                  <a:pt x="289" y="353"/>
                </a:lnTo>
                <a:lnTo>
                  <a:pt x="332" y="320"/>
                </a:lnTo>
                <a:lnTo>
                  <a:pt x="378" y="291"/>
                </a:lnTo>
                <a:lnTo>
                  <a:pt x="427" y="265"/>
                </a:lnTo>
                <a:lnTo>
                  <a:pt x="478" y="244"/>
                </a:lnTo>
                <a:lnTo>
                  <a:pt x="516" y="231"/>
                </a:lnTo>
                <a:lnTo>
                  <a:pt x="555" y="219"/>
                </a:lnTo>
                <a:lnTo>
                  <a:pt x="593" y="209"/>
                </a:lnTo>
                <a:lnTo>
                  <a:pt x="632" y="200"/>
                </a:lnTo>
                <a:lnTo>
                  <a:pt x="670" y="195"/>
                </a:lnTo>
                <a:lnTo>
                  <a:pt x="709" y="192"/>
                </a:lnTo>
                <a:lnTo>
                  <a:pt x="748" y="193"/>
                </a:lnTo>
                <a:lnTo>
                  <a:pt x="785" y="198"/>
                </a:lnTo>
                <a:lnTo>
                  <a:pt x="822" y="207"/>
                </a:lnTo>
                <a:lnTo>
                  <a:pt x="858" y="222"/>
                </a:lnTo>
                <a:lnTo>
                  <a:pt x="882" y="231"/>
                </a:lnTo>
                <a:lnTo>
                  <a:pt x="909" y="236"/>
                </a:lnTo>
                <a:lnTo>
                  <a:pt x="938" y="239"/>
                </a:lnTo>
                <a:lnTo>
                  <a:pt x="970" y="239"/>
                </a:lnTo>
                <a:lnTo>
                  <a:pt x="1003" y="237"/>
                </a:lnTo>
                <a:lnTo>
                  <a:pt x="1039" y="233"/>
                </a:lnTo>
                <a:lnTo>
                  <a:pt x="1075" y="228"/>
                </a:lnTo>
                <a:lnTo>
                  <a:pt x="1110" y="221"/>
                </a:lnTo>
                <a:lnTo>
                  <a:pt x="1146" y="214"/>
                </a:lnTo>
                <a:lnTo>
                  <a:pt x="1181" y="207"/>
                </a:lnTo>
                <a:lnTo>
                  <a:pt x="1216" y="200"/>
                </a:lnTo>
                <a:lnTo>
                  <a:pt x="1249" y="194"/>
                </a:lnTo>
                <a:lnTo>
                  <a:pt x="1279" y="188"/>
                </a:lnTo>
                <a:lnTo>
                  <a:pt x="1311" y="185"/>
                </a:lnTo>
                <a:lnTo>
                  <a:pt x="1343" y="186"/>
                </a:lnTo>
                <a:lnTo>
                  <a:pt x="1376" y="189"/>
                </a:lnTo>
                <a:lnTo>
                  <a:pt x="1408" y="195"/>
                </a:lnTo>
                <a:lnTo>
                  <a:pt x="1439" y="202"/>
                </a:lnTo>
                <a:lnTo>
                  <a:pt x="1470" y="211"/>
                </a:lnTo>
                <a:lnTo>
                  <a:pt x="1499" y="219"/>
                </a:lnTo>
                <a:lnTo>
                  <a:pt x="1529" y="226"/>
                </a:lnTo>
                <a:lnTo>
                  <a:pt x="1556" y="232"/>
                </a:lnTo>
                <a:lnTo>
                  <a:pt x="1581" y="236"/>
                </a:lnTo>
                <a:lnTo>
                  <a:pt x="1605" y="237"/>
                </a:lnTo>
                <a:lnTo>
                  <a:pt x="1626" y="234"/>
                </a:lnTo>
                <a:lnTo>
                  <a:pt x="1641" y="229"/>
                </a:lnTo>
                <a:lnTo>
                  <a:pt x="1662" y="221"/>
                </a:lnTo>
                <a:lnTo>
                  <a:pt x="1685" y="212"/>
                </a:lnTo>
                <a:lnTo>
                  <a:pt x="1711" y="200"/>
                </a:lnTo>
                <a:lnTo>
                  <a:pt x="1740" y="187"/>
                </a:lnTo>
                <a:lnTo>
                  <a:pt x="1772" y="172"/>
                </a:lnTo>
                <a:lnTo>
                  <a:pt x="1805" y="156"/>
                </a:lnTo>
                <a:lnTo>
                  <a:pt x="1841" y="139"/>
                </a:lnTo>
                <a:lnTo>
                  <a:pt x="1878" y="122"/>
                </a:lnTo>
                <a:lnTo>
                  <a:pt x="1915" y="105"/>
                </a:lnTo>
                <a:lnTo>
                  <a:pt x="1952" y="89"/>
                </a:lnTo>
                <a:lnTo>
                  <a:pt x="1991" y="72"/>
                </a:lnTo>
                <a:lnTo>
                  <a:pt x="2028" y="57"/>
                </a:lnTo>
                <a:lnTo>
                  <a:pt x="2064" y="43"/>
                </a:lnTo>
                <a:lnTo>
                  <a:pt x="2099" y="30"/>
                </a:lnTo>
                <a:lnTo>
                  <a:pt x="2132" y="19"/>
                </a:lnTo>
                <a:lnTo>
                  <a:pt x="2164" y="11"/>
                </a:lnTo>
                <a:lnTo>
                  <a:pt x="2192" y="4"/>
                </a:lnTo>
                <a:lnTo>
                  <a:pt x="2218" y="1"/>
                </a:lnTo>
                <a:lnTo>
                  <a:pt x="2240" y="0"/>
                </a:lnTo>
                <a:close/>
              </a:path>
            </a:pathLst>
          </a:custGeom>
          <a:solidFill>
            <a:schemeClr val="accent1">
              <a:lumMod val="50000"/>
            </a:schemeClr>
          </a:solidFill>
          <a:ln w="0">
            <a:solidFill>
              <a:srgbClr val="000060"/>
            </a:solidFill>
            <a:prstDash val="solid"/>
            <a:round/>
            <a:headEnd/>
            <a:tailEnd/>
          </a:ln>
        </xdr:spPr>
      </xdr:sp>
      <xdr:sp macro="" textlink="">
        <xdr:nvSpPr>
          <xdr:cNvPr id="132" name="Freeform 21"/>
          <xdr:cNvSpPr>
            <a:spLocks/>
          </xdr:cNvSpPr>
        </xdr:nvSpPr>
        <xdr:spPr bwMode="auto">
          <a:xfrm>
            <a:off x="1838325" y="876300"/>
            <a:ext cx="123825" cy="85725"/>
          </a:xfrm>
          <a:custGeom>
            <a:avLst/>
            <a:gdLst>
              <a:gd name="T0" fmla="*/ 1588 w 1617"/>
              <a:gd name="T1" fmla="*/ 83 h 1126"/>
              <a:gd name="T2" fmla="*/ 1480 w 1617"/>
              <a:gd name="T3" fmla="*/ 197 h 1126"/>
              <a:gd name="T4" fmla="*/ 1367 w 1617"/>
              <a:gd name="T5" fmla="*/ 281 h 1126"/>
              <a:gd name="T6" fmla="*/ 1282 w 1617"/>
              <a:gd name="T7" fmla="*/ 306 h 1126"/>
              <a:gd name="T8" fmla="*/ 1208 w 1617"/>
              <a:gd name="T9" fmla="*/ 293 h 1126"/>
              <a:gd name="T10" fmla="*/ 1100 w 1617"/>
              <a:gd name="T11" fmla="*/ 313 h 1126"/>
              <a:gd name="T12" fmla="*/ 1009 w 1617"/>
              <a:gd name="T13" fmla="*/ 344 h 1126"/>
              <a:gd name="T14" fmla="*/ 898 w 1617"/>
              <a:gd name="T15" fmla="*/ 331 h 1126"/>
              <a:gd name="T16" fmla="*/ 805 w 1617"/>
              <a:gd name="T17" fmla="*/ 303 h 1126"/>
              <a:gd name="T18" fmla="*/ 749 w 1617"/>
              <a:gd name="T19" fmla="*/ 324 h 1126"/>
              <a:gd name="T20" fmla="*/ 664 w 1617"/>
              <a:gd name="T21" fmla="*/ 374 h 1126"/>
              <a:gd name="T22" fmla="*/ 529 w 1617"/>
              <a:gd name="T23" fmla="*/ 402 h 1126"/>
              <a:gd name="T24" fmla="*/ 434 w 1617"/>
              <a:gd name="T25" fmla="*/ 354 h 1126"/>
              <a:gd name="T26" fmla="*/ 366 w 1617"/>
              <a:gd name="T27" fmla="*/ 310 h 1126"/>
              <a:gd name="T28" fmla="*/ 316 w 1617"/>
              <a:gd name="T29" fmla="*/ 326 h 1126"/>
              <a:gd name="T30" fmla="*/ 306 w 1617"/>
              <a:gd name="T31" fmla="*/ 457 h 1126"/>
              <a:gd name="T32" fmla="*/ 398 w 1617"/>
              <a:gd name="T33" fmla="*/ 592 h 1126"/>
              <a:gd name="T34" fmla="*/ 545 w 1617"/>
              <a:gd name="T35" fmla="*/ 687 h 1126"/>
              <a:gd name="T36" fmla="*/ 651 w 1617"/>
              <a:gd name="T37" fmla="*/ 725 h 1126"/>
              <a:gd name="T38" fmla="*/ 780 w 1617"/>
              <a:gd name="T39" fmla="*/ 741 h 1126"/>
              <a:gd name="T40" fmla="*/ 916 w 1617"/>
              <a:gd name="T41" fmla="*/ 767 h 1126"/>
              <a:gd name="T42" fmla="*/ 997 w 1617"/>
              <a:gd name="T43" fmla="*/ 815 h 1126"/>
              <a:gd name="T44" fmla="*/ 972 w 1617"/>
              <a:gd name="T45" fmla="*/ 888 h 1126"/>
              <a:gd name="T46" fmla="*/ 900 w 1617"/>
              <a:gd name="T47" fmla="*/ 938 h 1126"/>
              <a:gd name="T48" fmla="*/ 847 w 1617"/>
              <a:gd name="T49" fmla="*/ 993 h 1126"/>
              <a:gd name="T50" fmla="*/ 740 w 1617"/>
              <a:gd name="T51" fmla="*/ 1052 h 1126"/>
              <a:gd name="T52" fmla="*/ 613 w 1617"/>
              <a:gd name="T53" fmla="*/ 1098 h 1126"/>
              <a:gd name="T54" fmla="*/ 543 w 1617"/>
              <a:gd name="T55" fmla="*/ 1126 h 1126"/>
              <a:gd name="T56" fmla="*/ 464 w 1617"/>
              <a:gd name="T57" fmla="*/ 1087 h 1126"/>
              <a:gd name="T58" fmla="*/ 424 w 1617"/>
              <a:gd name="T59" fmla="*/ 1039 h 1126"/>
              <a:gd name="T60" fmla="*/ 346 w 1617"/>
              <a:gd name="T61" fmla="*/ 1029 h 1126"/>
              <a:gd name="T62" fmla="*/ 250 w 1617"/>
              <a:gd name="T63" fmla="*/ 1037 h 1126"/>
              <a:gd name="T64" fmla="*/ 210 w 1617"/>
              <a:gd name="T65" fmla="*/ 1005 h 1126"/>
              <a:gd name="T66" fmla="*/ 198 w 1617"/>
              <a:gd name="T67" fmla="*/ 945 h 1126"/>
              <a:gd name="T68" fmla="*/ 147 w 1617"/>
              <a:gd name="T69" fmla="*/ 879 h 1126"/>
              <a:gd name="T70" fmla="*/ 86 w 1617"/>
              <a:gd name="T71" fmla="*/ 844 h 1126"/>
              <a:gd name="T72" fmla="*/ 52 w 1617"/>
              <a:gd name="T73" fmla="*/ 756 h 1126"/>
              <a:gd name="T74" fmla="*/ 41 w 1617"/>
              <a:gd name="T75" fmla="*/ 653 h 1126"/>
              <a:gd name="T76" fmla="*/ 5 w 1617"/>
              <a:gd name="T77" fmla="*/ 599 h 1126"/>
              <a:gd name="T78" fmla="*/ 25 w 1617"/>
              <a:gd name="T79" fmla="*/ 445 h 1126"/>
              <a:gd name="T80" fmla="*/ 128 w 1617"/>
              <a:gd name="T81" fmla="*/ 285 h 1126"/>
              <a:gd name="T82" fmla="*/ 238 w 1617"/>
              <a:gd name="T83" fmla="*/ 198 h 1126"/>
              <a:gd name="T84" fmla="*/ 339 w 1617"/>
              <a:gd name="T85" fmla="*/ 192 h 1126"/>
              <a:gd name="T86" fmla="*/ 452 w 1617"/>
              <a:gd name="T87" fmla="*/ 173 h 1126"/>
              <a:gd name="T88" fmla="*/ 594 w 1617"/>
              <a:gd name="T89" fmla="*/ 119 h 1126"/>
              <a:gd name="T90" fmla="*/ 728 w 1617"/>
              <a:gd name="T91" fmla="*/ 86 h 1126"/>
              <a:gd name="T92" fmla="*/ 914 w 1617"/>
              <a:gd name="T93" fmla="*/ 127 h 1126"/>
              <a:gd name="T94" fmla="*/ 1092 w 1617"/>
              <a:gd name="T95" fmla="*/ 152 h 1126"/>
              <a:gd name="T96" fmla="*/ 1195 w 1617"/>
              <a:gd name="T97" fmla="*/ 136 h 1126"/>
              <a:gd name="T98" fmla="*/ 1266 w 1617"/>
              <a:gd name="T99" fmla="*/ 118 h 1126"/>
              <a:gd name="T100" fmla="*/ 1363 w 1617"/>
              <a:gd name="T101" fmla="*/ 54 h 1126"/>
              <a:gd name="T102" fmla="*/ 1450 w 1617"/>
              <a:gd name="T103" fmla="*/ 36 h 1126"/>
              <a:gd name="T104" fmla="*/ 1617 w 1617"/>
              <a:gd name="T105" fmla="*/ 0 h 11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</a:cxnLst>
            <a:rect l="0" t="0" r="r" b="b"/>
            <a:pathLst>
              <a:path w="1617" h="1126">
                <a:moveTo>
                  <a:pt x="1617" y="0"/>
                </a:moveTo>
                <a:lnTo>
                  <a:pt x="1617" y="19"/>
                </a:lnTo>
                <a:lnTo>
                  <a:pt x="1612" y="39"/>
                </a:lnTo>
                <a:lnTo>
                  <a:pt x="1602" y="61"/>
                </a:lnTo>
                <a:lnTo>
                  <a:pt x="1588" y="83"/>
                </a:lnTo>
                <a:lnTo>
                  <a:pt x="1571" y="106"/>
                </a:lnTo>
                <a:lnTo>
                  <a:pt x="1550" y="129"/>
                </a:lnTo>
                <a:lnTo>
                  <a:pt x="1528" y="153"/>
                </a:lnTo>
                <a:lnTo>
                  <a:pt x="1504" y="175"/>
                </a:lnTo>
                <a:lnTo>
                  <a:pt x="1480" y="197"/>
                </a:lnTo>
                <a:lnTo>
                  <a:pt x="1455" y="218"/>
                </a:lnTo>
                <a:lnTo>
                  <a:pt x="1431" y="237"/>
                </a:lnTo>
                <a:lnTo>
                  <a:pt x="1407" y="254"/>
                </a:lnTo>
                <a:lnTo>
                  <a:pt x="1386" y="269"/>
                </a:lnTo>
                <a:lnTo>
                  <a:pt x="1367" y="281"/>
                </a:lnTo>
                <a:lnTo>
                  <a:pt x="1351" y="290"/>
                </a:lnTo>
                <a:lnTo>
                  <a:pt x="1331" y="299"/>
                </a:lnTo>
                <a:lnTo>
                  <a:pt x="1313" y="305"/>
                </a:lnTo>
                <a:lnTo>
                  <a:pt x="1297" y="307"/>
                </a:lnTo>
                <a:lnTo>
                  <a:pt x="1282" y="306"/>
                </a:lnTo>
                <a:lnTo>
                  <a:pt x="1268" y="304"/>
                </a:lnTo>
                <a:lnTo>
                  <a:pt x="1255" y="301"/>
                </a:lnTo>
                <a:lnTo>
                  <a:pt x="1239" y="298"/>
                </a:lnTo>
                <a:lnTo>
                  <a:pt x="1224" y="295"/>
                </a:lnTo>
                <a:lnTo>
                  <a:pt x="1208" y="293"/>
                </a:lnTo>
                <a:lnTo>
                  <a:pt x="1190" y="292"/>
                </a:lnTo>
                <a:lnTo>
                  <a:pt x="1169" y="294"/>
                </a:lnTo>
                <a:lnTo>
                  <a:pt x="1143" y="300"/>
                </a:lnTo>
                <a:lnTo>
                  <a:pt x="1120" y="306"/>
                </a:lnTo>
                <a:lnTo>
                  <a:pt x="1100" y="313"/>
                </a:lnTo>
                <a:lnTo>
                  <a:pt x="1080" y="320"/>
                </a:lnTo>
                <a:lnTo>
                  <a:pt x="1062" y="327"/>
                </a:lnTo>
                <a:lnTo>
                  <a:pt x="1045" y="334"/>
                </a:lnTo>
                <a:lnTo>
                  <a:pt x="1027" y="340"/>
                </a:lnTo>
                <a:lnTo>
                  <a:pt x="1009" y="344"/>
                </a:lnTo>
                <a:lnTo>
                  <a:pt x="989" y="346"/>
                </a:lnTo>
                <a:lnTo>
                  <a:pt x="967" y="346"/>
                </a:lnTo>
                <a:lnTo>
                  <a:pt x="943" y="343"/>
                </a:lnTo>
                <a:lnTo>
                  <a:pt x="915" y="337"/>
                </a:lnTo>
                <a:lnTo>
                  <a:pt x="898" y="331"/>
                </a:lnTo>
                <a:lnTo>
                  <a:pt x="879" y="324"/>
                </a:lnTo>
                <a:lnTo>
                  <a:pt x="860" y="317"/>
                </a:lnTo>
                <a:lnTo>
                  <a:pt x="841" y="310"/>
                </a:lnTo>
                <a:lnTo>
                  <a:pt x="822" y="305"/>
                </a:lnTo>
                <a:lnTo>
                  <a:pt x="805" y="303"/>
                </a:lnTo>
                <a:lnTo>
                  <a:pt x="788" y="305"/>
                </a:lnTo>
                <a:lnTo>
                  <a:pt x="774" y="308"/>
                </a:lnTo>
                <a:lnTo>
                  <a:pt x="764" y="312"/>
                </a:lnTo>
                <a:lnTo>
                  <a:pt x="757" y="318"/>
                </a:lnTo>
                <a:lnTo>
                  <a:pt x="749" y="324"/>
                </a:lnTo>
                <a:lnTo>
                  <a:pt x="741" y="331"/>
                </a:lnTo>
                <a:lnTo>
                  <a:pt x="730" y="339"/>
                </a:lnTo>
                <a:lnTo>
                  <a:pt x="716" y="348"/>
                </a:lnTo>
                <a:lnTo>
                  <a:pt x="690" y="361"/>
                </a:lnTo>
                <a:lnTo>
                  <a:pt x="664" y="374"/>
                </a:lnTo>
                <a:lnTo>
                  <a:pt x="637" y="385"/>
                </a:lnTo>
                <a:lnTo>
                  <a:pt x="609" y="394"/>
                </a:lnTo>
                <a:lnTo>
                  <a:pt x="583" y="400"/>
                </a:lnTo>
                <a:lnTo>
                  <a:pt x="556" y="403"/>
                </a:lnTo>
                <a:lnTo>
                  <a:pt x="529" y="402"/>
                </a:lnTo>
                <a:lnTo>
                  <a:pt x="504" y="396"/>
                </a:lnTo>
                <a:lnTo>
                  <a:pt x="479" y="384"/>
                </a:lnTo>
                <a:lnTo>
                  <a:pt x="464" y="375"/>
                </a:lnTo>
                <a:lnTo>
                  <a:pt x="449" y="364"/>
                </a:lnTo>
                <a:lnTo>
                  <a:pt x="434" y="354"/>
                </a:lnTo>
                <a:lnTo>
                  <a:pt x="420" y="343"/>
                </a:lnTo>
                <a:lnTo>
                  <a:pt x="406" y="333"/>
                </a:lnTo>
                <a:lnTo>
                  <a:pt x="392" y="324"/>
                </a:lnTo>
                <a:lnTo>
                  <a:pt x="379" y="316"/>
                </a:lnTo>
                <a:lnTo>
                  <a:pt x="366" y="310"/>
                </a:lnTo>
                <a:lnTo>
                  <a:pt x="354" y="306"/>
                </a:lnTo>
                <a:lnTo>
                  <a:pt x="343" y="306"/>
                </a:lnTo>
                <a:lnTo>
                  <a:pt x="333" y="309"/>
                </a:lnTo>
                <a:lnTo>
                  <a:pt x="324" y="315"/>
                </a:lnTo>
                <a:lnTo>
                  <a:pt x="316" y="326"/>
                </a:lnTo>
                <a:lnTo>
                  <a:pt x="310" y="342"/>
                </a:lnTo>
                <a:lnTo>
                  <a:pt x="305" y="363"/>
                </a:lnTo>
                <a:lnTo>
                  <a:pt x="300" y="390"/>
                </a:lnTo>
                <a:lnTo>
                  <a:pt x="300" y="425"/>
                </a:lnTo>
                <a:lnTo>
                  <a:pt x="306" y="457"/>
                </a:lnTo>
                <a:lnTo>
                  <a:pt x="316" y="487"/>
                </a:lnTo>
                <a:lnTo>
                  <a:pt x="331" y="516"/>
                </a:lnTo>
                <a:lnTo>
                  <a:pt x="350" y="543"/>
                </a:lnTo>
                <a:lnTo>
                  <a:pt x="373" y="568"/>
                </a:lnTo>
                <a:lnTo>
                  <a:pt x="398" y="592"/>
                </a:lnTo>
                <a:lnTo>
                  <a:pt x="425" y="615"/>
                </a:lnTo>
                <a:lnTo>
                  <a:pt x="454" y="635"/>
                </a:lnTo>
                <a:lnTo>
                  <a:pt x="484" y="654"/>
                </a:lnTo>
                <a:lnTo>
                  <a:pt x="515" y="672"/>
                </a:lnTo>
                <a:lnTo>
                  <a:pt x="545" y="687"/>
                </a:lnTo>
                <a:lnTo>
                  <a:pt x="574" y="701"/>
                </a:lnTo>
                <a:lnTo>
                  <a:pt x="603" y="713"/>
                </a:lnTo>
                <a:lnTo>
                  <a:pt x="615" y="717"/>
                </a:lnTo>
                <a:lnTo>
                  <a:pt x="632" y="721"/>
                </a:lnTo>
                <a:lnTo>
                  <a:pt x="651" y="725"/>
                </a:lnTo>
                <a:lnTo>
                  <a:pt x="673" y="728"/>
                </a:lnTo>
                <a:lnTo>
                  <a:pt x="698" y="731"/>
                </a:lnTo>
                <a:lnTo>
                  <a:pt x="724" y="734"/>
                </a:lnTo>
                <a:lnTo>
                  <a:pt x="751" y="738"/>
                </a:lnTo>
                <a:lnTo>
                  <a:pt x="780" y="741"/>
                </a:lnTo>
                <a:lnTo>
                  <a:pt x="809" y="745"/>
                </a:lnTo>
                <a:lnTo>
                  <a:pt x="837" y="750"/>
                </a:lnTo>
                <a:lnTo>
                  <a:pt x="865" y="755"/>
                </a:lnTo>
                <a:lnTo>
                  <a:pt x="891" y="760"/>
                </a:lnTo>
                <a:lnTo>
                  <a:pt x="916" y="767"/>
                </a:lnTo>
                <a:lnTo>
                  <a:pt x="939" y="774"/>
                </a:lnTo>
                <a:lnTo>
                  <a:pt x="959" y="783"/>
                </a:lnTo>
                <a:lnTo>
                  <a:pt x="975" y="792"/>
                </a:lnTo>
                <a:lnTo>
                  <a:pt x="988" y="803"/>
                </a:lnTo>
                <a:lnTo>
                  <a:pt x="997" y="815"/>
                </a:lnTo>
                <a:lnTo>
                  <a:pt x="1001" y="828"/>
                </a:lnTo>
                <a:lnTo>
                  <a:pt x="1000" y="843"/>
                </a:lnTo>
                <a:lnTo>
                  <a:pt x="994" y="860"/>
                </a:lnTo>
                <a:lnTo>
                  <a:pt x="984" y="875"/>
                </a:lnTo>
                <a:lnTo>
                  <a:pt x="972" y="888"/>
                </a:lnTo>
                <a:lnTo>
                  <a:pt x="958" y="900"/>
                </a:lnTo>
                <a:lnTo>
                  <a:pt x="942" y="911"/>
                </a:lnTo>
                <a:lnTo>
                  <a:pt x="926" y="921"/>
                </a:lnTo>
                <a:lnTo>
                  <a:pt x="912" y="930"/>
                </a:lnTo>
                <a:lnTo>
                  <a:pt x="900" y="938"/>
                </a:lnTo>
                <a:lnTo>
                  <a:pt x="885" y="949"/>
                </a:lnTo>
                <a:lnTo>
                  <a:pt x="874" y="960"/>
                </a:lnTo>
                <a:lnTo>
                  <a:pt x="865" y="971"/>
                </a:lnTo>
                <a:lnTo>
                  <a:pt x="856" y="982"/>
                </a:lnTo>
                <a:lnTo>
                  <a:pt x="847" y="993"/>
                </a:lnTo>
                <a:lnTo>
                  <a:pt x="835" y="1006"/>
                </a:lnTo>
                <a:lnTo>
                  <a:pt x="813" y="1024"/>
                </a:lnTo>
                <a:lnTo>
                  <a:pt x="790" y="1036"/>
                </a:lnTo>
                <a:lnTo>
                  <a:pt x="765" y="1045"/>
                </a:lnTo>
                <a:lnTo>
                  <a:pt x="740" y="1052"/>
                </a:lnTo>
                <a:lnTo>
                  <a:pt x="714" y="1058"/>
                </a:lnTo>
                <a:lnTo>
                  <a:pt x="688" y="1065"/>
                </a:lnTo>
                <a:lnTo>
                  <a:pt x="661" y="1074"/>
                </a:lnTo>
                <a:lnTo>
                  <a:pt x="633" y="1087"/>
                </a:lnTo>
                <a:lnTo>
                  <a:pt x="613" y="1098"/>
                </a:lnTo>
                <a:lnTo>
                  <a:pt x="596" y="1107"/>
                </a:lnTo>
                <a:lnTo>
                  <a:pt x="581" y="1115"/>
                </a:lnTo>
                <a:lnTo>
                  <a:pt x="568" y="1121"/>
                </a:lnTo>
                <a:lnTo>
                  <a:pt x="555" y="1124"/>
                </a:lnTo>
                <a:lnTo>
                  <a:pt x="543" y="1126"/>
                </a:lnTo>
                <a:lnTo>
                  <a:pt x="531" y="1124"/>
                </a:lnTo>
                <a:lnTo>
                  <a:pt x="517" y="1120"/>
                </a:lnTo>
                <a:lnTo>
                  <a:pt x="502" y="1112"/>
                </a:lnTo>
                <a:lnTo>
                  <a:pt x="484" y="1101"/>
                </a:lnTo>
                <a:lnTo>
                  <a:pt x="464" y="1087"/>
                </a:lnTo>
                <a:lnTo>
                  <a:pt x="453" y="1078"/>
                </a:lnTo>
                <a:lnTo>
                  <a:pt x="445" y="1068"/>
                </a:lnTo>
                <a:lnTo>
                  <a:pt x="439" y="1058"/>
                </a:lnTo>
                <a:lnTo>
                  <a:pt x="432" y="1048"/>
                </a:lnTo>
                <a:lnTo>
                  <a:pt x="424" y="1039"/>
                </a:lnTo>
                <a:lnTo>
                  <a:pt x="414" y="1031"/>
                </a:lnTo>
                <a:lnTo>
                  <a:pt x="400" y="1025"/>
                </a:lnTo>
                <a:lnTo>
                  <a:pt x="383" y="1023"/>
                </a:lnTo>
                <a:lnTo>
                  <a:pt x="365" y="1025"/>
                </a:lnTo>
                <a:lnTo>
                  <a:pt x="346" y="1029"/>
                </a:lnTo>
                <a:lnTo>
                  <a:pt x="328" y="1034"/>
                </a:lnTo>
                <a:lnTo>
                  <a:pt x="309" y="1038"/>
                </a:lnTo>
                <a:lnTo>
                  <a:pt x="290" y="1040"/>
                </a:lnTo>
                <a:lnTo>
                  <a:pt x="268" y="1040"/>
                </a:lnTo>
                <a:lnTo>
                  <a:pt x="250" y="1037"/>
                </a:lnTo>
                <a:lnTo>
                  <a:pt x="236" y="1034"/>
                </a:lnTo>
                <a:lnTo>
                  <a:pt x="226" y="1028"/>
                </a:lnTo>
                <a:lnTo>
                  <a:pt x="219" y="1022"/>
                </a:lnTo>
                <a:lnTo>
                  <a:pt x="213" y="1014"/>
                </a:lnTo>
                <a:lnTo>
                  <a:pt x="210" y="1005"/>
                </a:lnTo>
                <a:lnTo>
                  <a:pt x="208" y="994"/>
                </a:lnTo>
                <a:lnTo>
                  <a:pt x="206" y="983"/>
                </a:lnTo>
                <a:lnTo>
                  <a:pt x="204" y="971"/>
                </a:lnTo>
                <a:lnTo>
                  <a:pt x="201" y="959"/>
                </a:lnTo>
                <a:lnTo>
                  <a:pt x="198" y="945"/>
                </a:lnTo>
                <a:lnTo>
                  <a:pt x="192" y="931"/>
                </a:lnTo>
                <a:lnTo>
                  <a:pt x="184" y="917"/>
                </a:lnTo>
                <a:lnTo>
                  <a:pt x="172" y="900"/>
                </a:lnTo>
                <a:lnTo>
                  <a:pt x="160" y="888"/>
                </a:lnTo>
                <a:lnTo>
                  <a:pt x="147" y="879"/>
                </a:lnTo>
                <a:lnTo>
                  <a:pt x="133" y="871"/>
                </a:lnTo>
                <a:lnTo>
                  <a:pt x="121" y="865"/>
                </a:lnTo>
                <a:lnTo>
                  <a:pt x="109" y="859"/>
                </a:lnTo>
                <a:lnTo>
                  <a:pt x="97" y="852"/>
                </a:lnTo>
                <a:lnTo>
                  <a:pt x="86" y="844"/>
                </a:lnTo>
                <a:lnTo>
                  <a:pt x="76" y="833"/>
                </a:lnTo>
                <a:lnTo>
                  <a:pt x="68" y="819"/>
                </a:lnTo>
                <a:lnTo>
                  <a:pt x="60" y="801"/>
                </a:lnTo>
                <a:lnTo>
                  <a:pt x="54" y="777"/>
                </a:lnTo>
                <a:lnTo>
                  <a:pt x="52" y="756"/>
                </a:lnTo>
                <a:lnTo>
                  <a:pt x="53" y="734"/>
                </a:lnTo>
                <a:lnTo>
                  <a:pt x="54" y="712"/>
                </a:lnTo>
                <a:lnTo>
                  <a:pt x="53" y="690"/>
                </a:lnTo>
                <a:lnTo>
                  <a:pt x="48" y="668"/>
                </a:lnTo>
                <a:lnTo>
                  <a:pt x="41" y="653"/>
                </a:lnTo>
                <a:lnTo>
                  <a:pt x="33" y="641"/>
                </a:lnTo>
                <a:lnTo>
                  <a:pt x="25" y="631"/>
                </a:lnTo>
                <a:lnTo>
                  <a:pt x="18" y="622"/>
                </a:lnTo>
                <a:lnTo>
                  <a:pt x="11" y="612"/>
                </a:lnTo>
                <a:lnTo>
                  <a:pt x="5" y="599"/>
                </a:lnTo>
                <a:lnTo>
                  <a:pt x="1" y="583"/>
                </a:lnTo>
                <a:lnTo>
                  <a:pt x="0" y="549"/>
                </a:lnTo>
                <a:lnTo>
                  <a:pt x="3" y="515"/>
                </a:lnTo>
                <a:lnTo>
                  <a:pt x="12" y="480"/>
                </a:lnTo>
                <a:lnTo>
                  <a:pt x="25" y="445"/>
                </a:lnTo>
                <a:lnTo>
                  <a:pt x="41" y="410"/>
                </a:lnTo>
                <a:lnTo>
                  <a:pt x="60" y="376"/>
                </a:lnTo>
                <a:lnTo>
                  <a:pt x="81" y="344"/>
                </a:lnTo>
                <a:lnTo>
                  <a:pt x="104" y="314"/>
                </a:lnTo>
                <a:lnTo>
                  <a:pt x="128" y="285"/>
                </a:lnTo>
                <a:lnTo>
                  <a:pt x="153" y="259"/>
                </a:lnTo>
                <a:lnTo>
                  <a:pt x="176" y="237"/>
                </a:lnTo>
                <a:lnTo>
                  <a:pt x="198" y="219"/>
                </a:lnTo>
                <a:lnTo>
                  <a:pt x="218" y="206"/>
                </a:lnTo>
                <a:lnTo>
                  <a:pt x="238" y="198"/>
                </a:lnTo>
                <a:lnTo>
                  <a:pt x="257" y="193"/>
                </a:lnTo>
                <a:lnTo>
                  <a:pt x="277" y="191"/>
                </a:lnTo>
                <a:lnTo>
                  <a:pt x="296" y="191"/>
                </a:lnTo>
                <a:lnTo>
                  <a:pt x="318" y="191"/>
                </a:lnTo>
                <a:lnTo>
                  <a:pt x="339" y="192"/>
                </a:lnTo>
                <a:lnTo>
                  <a:pt x="362" y="192"/>
                </a:lnTo>
                <a:lnTo>
                  <a:pt x="387" y="190"/>
                </a:lnTo>
                <a:lnTo>
                  <a:pt x="405" y="187"/>
                </a:lnTo>
                <a:lnTo>
                  <a:pt x="427" y="181"/>
                </a:lnTo>
                <a:lnTo>
                  <a:pt x="452" y="173"/>
                </a:lnTo>
                <a:lnTo>
                  <a:pt x="479" y="164"/>
                </a:lnTo>
                <a:lnTo>
                  <a:pt x="508" y="153"/>
                </a:lnTo>
                <a:lnTo>
                  <a:pt x="537" y="142"/>
                </a:lnTo>
                <a:lnTo>
                  <a:pt x="566" y="130"/>
                </a:lnTo>
                <a:lnTo>
                  <a:pt x="594" y="119"/>
                </a:lnTo>
                <a:lnTo>
                  <a:pt x="622" y="109"/>
                </a:lnTo>
                <a:lnTo>
                  <a:pt x="648" y="100"/>
                </a:lnTo>
                <a:lnTo>
                  <a:pt x="670" y="93"/>
                </a:lnTo>
                <a:lnTo>
                  <a:pt x="690" y="89"/>
                </a:lnTo>
                <a:lnTo>
                  <a:pt x="728" y="86"/>
                </a:lnTo>
                <a:lnTo>
                  <a:pt x="766" y="88"/>
                </a:lnTo>
                <a:lnTo>
                  <a:pt x="804" y="94"/>
                </a:lnTo>
                <a:lnTo>
                  <a:pt x="841" y="104"/>
                </a:lnTo>
                <a:lnTo>
                  <a:pt x="877" y="115"/>
                </a:lnTo>
                <a:lnTo>
                  <a:pt x="914" y="127"/>
                </a:lnTo>
                <a:lnTo>
                  <a:pt x="951" y="138"/>
                </a:lnTo>
                <a:lnTo>
                  <a:pt x="986" y="148"/>
                </a:lnTo>
                <a:lnTo>
                  <a:pt x="1022" y="154"/>
                </a:lnTo>
                <a:lnTo>
                  <a:pt x="1057" y="156"/>
                </a:lnTo>
                <a:lnTo>
                  <a:pt x="1092" y="152"/>
                </a:lnTo>
                <a:lnTo>
                  <a:pt x="1119" y="147"/>
                </a:lnTo>
                <a:lnTo>
                  <a:pt x="1141" y="143"/>
                </a:lnTo>
                <a:lnTo>
                  <a:pt x="1161" y="140"/>
                </a:lnTo>
                <a:lnTo>
                  <a:pt x="1179" y="138"/>
                </a:lnTo>
                <a:lnTo>
                  <a:pt x="1195" y="136"/>
                </a:lnTo>
                <a:lnTo>
                  <a:pt x="1209" y="134"/>
                </a:lnTo>
                <a:lnTo>
                  <a:pt x="1223" y="132"/>
                </a:lnTo>
                <a:lnTo>
                  <a:pt x="1237" y="129"/>
                </a:lnTo>
                <a:lnTo>
                  <a:pt x="1250" y="124"/>
                </a:lnTo>
                <a:lnTo>
                  <a:pt x="1266" y="118"/>
                </a:lnTo>
                <a:lnTo>
                  <a:pt x="1281" y="111"/>
                </a:lnTo>
                <a:lnTo>
                  <a:pt x="1298" y="101"/>
                </a:lnTo>
                <a:lnTo>
                  <a:pt x="1317" y="88"/>
                </a:lnTo>
                <a:lnTo>
                  <a:pt x="1339" y="73"/>
                </a:lnTo>
                <a:lnTo>
                  <a:pt x="1363" y="54"/>
                </a:lnTo>
                <a:lnTo>
                  <a:pt x="1376" y="47"/>
                </a:lnTo>
                <a:lnTo>
                  <a:pt x="1392" y="42"/>
                </a:lnTo>
                <a:lnTo>
                  <a:pt x="1411" y="39"/>
                </a:lnTo>
                <a:lnTo>
                  <a:pt x="1430" y="37"/>
                </a:lnTo>
                <a:lnTo>
                  <a:pt x="1450" y="36"/>
                </a:lnTo>
                <a:lnTo>
                  <a:pt x="1470" y="35"/>
                </a:lnTo>
                <a:lnTo>
                  <a:pt x="1488" y="33"/>
                </a:lnTo>
                <a:lnTo>
                  <a:pt x="1505" y="29"/>
                </a:lnTo>
                <a:lnTo>
                  <a:pt x="1520" y="24"/>
                </a:lnTo>
                <a:lnTo>
                  <a:pt x="1617" y="0"/>
                </a:lnTo>
                <a:close/>
              </a:path>
            </a:pathLst>
          </a:custGeom>
          <a:solidFill>
            <a:srgbClr val="9A8BD2"/>
          </a:solidFill>
          <a:ln w="0">
            <a:solidFill>
              <a:srgbClr val="9A8BD2"/>
            </a:solidFill>
            <a:prstDash val="solid"/>
            <a:round/>
            <a:headEnd/>
            <a:tailEnd/>
          </a:ln>
        </xdr:spPr>
      </xdr:sp>
    </xdr:grpSp>
    <xdr:clientData/>
  </xdr:twoCellAnchor>
  <xdr:twoCellAnchor editAs="oneCell">
    <xdr:from>
      <xdr:col>1</xdr:col>
      <xdr:colOff>95249</xdr:colOff>
      <xdr:row>1</xdr:row>
      <xdr:rowOff>84664</xdr:rowOff>
    </xdr:from>
    <xdr:to>
      <xdr:col>4</xdr:col>
      <xdr:colOff>467529</xdr:colOff>
      <xdr:row>8</xdr:row>
      <xdr:rowOff>24999</xdr:rowOff>
    </xdr:to>
    <xdr:grpSp>
      <xdr:nvGrpSpPr>
        <xdr:cNvPr id="133" name="Plant Inventory Artwork" descr="Large flower and two small flowers growing on a vine" title="Plant Inventory artwork"/>
        <xdr:cNvGrpSpPr>
          <a:grpSpLocks noChangeAspect="1"/>
        </xdr:cNvGrpSpPr>
      </xdr:nvGrpSpPr>
      <xdr:grpSpPr>
        <a:xfrm>
          <a:off x="243416" y="232831"/>
          <a:ext cx="3282696" cy="1464335"/>
          <a:chOff x="1031577" y="462273"/>
          <a:chExt cx="4082330" cy="1860031"/>
        </a:xfrm>
      </xdr:grpSpPr>
      <xdr:sp macro="" textlink="">
        <xdr:nvSpPr>
          <xdr:cNvPr id="134" name="Freeform 5"/>
          <xdr:cNvSpPr>
            <a:spLocks/>
          </xdr:cNvSpPr>
        </xdr:nvSpPr>
        <xdr:spPr bwMode="auto">
          <a:xfrm>
            <a:off x="4679238" y="1902584"/>
            <a:ext cx="391202" cy="362166"/>
          </a:xfrm>
          <a:custGeom>
            <a:avLst/>
            <a:gdLst>
              <a:gd name="T0" fmla="*/ 8 w 104"/>
              <a:gd name="T1" fmla="*/ 2 h 97"/>
              <a:gd name="T2" fmla="*/ 98 w 104"/>
              <a:gd name="T3" fmla="*/ 43 h 97"/>
              <a:gd name="T4" fmla="*/ 0 w 104"/>
              <a:gd name="T5" fmla="*/ 0 h 97"/>
              <a:gd name="T6" fmla="*/ 8 w 104"/>
              <a:gd name="T7" fmla="*/ 2 h 9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104" h="97">
                <a:moveTo>
                  <a:pt x="8" y="2"/>
                </a:moveTo>
                <a:cubicBezTo>
                  <a:pt x="31" y="7"/>
                  <a:pt x="95" y="8"/>
                  <a:pt x="98" y="43"/>
                </a:cubicBezTo>
                <a:cubicBezTo>
                  <a:pt x="104" y="97"/>
                  <a:pt x="11" y="24"/>
                  <a:pt x="0" y="0"/>
                </a:cubicBezTo>
                <a:lnTo>
                  <a:pt x="8" y="2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</xdr:spPr>
      </xdr:sp>
      <xdr:sp macro="" textlink="">
        <xdr:nvSpPr>
          <xdr:cNvPr id="135" name="Freeform 6"/>
          <xdr:cNvSpPr>
            <a:spLocks/>
          </xdr:cNvSpPr>
        </xdr:nvSpPr>
        <xdr:spPr bwMode="auto">
          <a:xfrm>
            <a:off x="4460983" y="1750723"/>
            <a:ext cx="189869" cy="247192"/>
          </a:xfrm>
          <a:custGeom>
            <a:avLst/>
            <a:gdLst>
              <a:gd name="T0" fmla="*/ 24 w 50"/>
              <a:gd name="T1" fmla="*/ 64 h 64"/>
              <a:gd name="T2" fmla="*/ 50 w 50"/>
              <a:gd name="T3" fmla="*/ 10 h 64"/>
              <a:gd name="T4" fmla="*/ 27 w 50"/>
              <a:gd name="T5" fmla="*/ 53 h 64"/>
              <a:gd name="T6" fmla="*/ 24 w 50"/>
              <a:gd name="T7" fmla="*/ 64 h 6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0" h="64">
                <a:moveTo>
                  <a:pt x="24" y="64"/>
                </a:moveTo>
                <a:cubicBezTo>
                  <a:pt x="0" y="48"/>
                  <a:pt x="17" y="0"/>
                  <a:pt x="50" y="10"/>
                </a:cubicBezTo>
                <a:cubicBezTo>
                  <a:pt x="50" y="30"/>
                  <a:pt x="30" y="49"/>
                  <a:pt x="27" y="53"/>
                </a:cubicBezTo>
                <a:cubicBezTo>
                  <a:pt x="24" y="58"/>
                  <a:pt x="24" y="64"/>
                  <a:pt x="24" y="64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</xdr:spPr>
      </xdr:sp>
      <xdr:sp macro="" textlink="">
        <xdr:nvSpPr>
          <xdr:cNvPr id="136" name="Freeform 7"/>
          <xdr:cNvSpPr>
            <a:spLocks/>
          </xdr:cNvSpPr>
        </xdr:nvSpPr>
        <xdr:spPr bwMode="auto">
          <a:xfrm>
            <a:off x="4933532" y="1679996"/>
            <a:ext cx="180375" cy="209415"/>
          </a:xfrm>
          <a:custGeom>
            <a:avLst/>
            <a:gdLst>
              <a:gd name="T0" fmla="*/ 11 w 49"/>
              <a:gd name="T1" fmla="*/ 50 h 56"/>
              <a:gd name="T2" fmla="*/ 49 w 49"/>
              <a:gd name="T3" fmla="*/ 10 h 56"/>
              <a:gd name="T4" fmla="*/ 0 w 49"/>
              <a:gd name="T5" fmla="*/ 48 h 56"/>
              <a:gd name="T6" fmla="*/ 11 w 49"/>
              <a:gd name="T7" fmla="*/ 50 h 5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49" h="56">
                <a:moveTo>
                  <a:pt x="11" y="50"/>
                </a:moveTo>
                <a:cubicBezTo>
                  <a:pt x="36" y="56"/>
                  <a:pt x="49" y="34"/>
                  <a:pt x="49" y="10"/>
                </a:cubicBezTo>
                <a:cubicBezTo>
                  <a:pt x="23" y="0"/>
                  <a:pt x="7" y="27"/>
                  <a:pt x="0" y="48"/>
                </a:cubicBezTo>
                <a:lnTo>
                  <a:pt x="11" y="50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</xdr:spPr>
      </xdr:sp>
      <xdr:sp macro="" textlink="">
        <xdr:nvSpPr>
          <xdr:cNvPr id="137" name="Freeform 8"/>
          <xdr:cNvSpPr>
            <a:spLocks/>
          </xdr:cNvSpPr>
        </xdr:nvSpPr>
        <xdr:spPr bwMode="auto">
          <a:xfrm>
            <a:off x="2938248" y="1997915"/>
            <a:ext cx="343734" cy="256637"/>
          </a:xfrm>
          <a:custGeom>
            <a:avLst/>
            <a:gdLst>
              <a:gd name="T0" fmla="*/ 89 w 93"/>
              <a:gd name="T1" fmla="*/ 6 h 67"/>
              <a:gd name="T2" fmla="*/ 21 w 93"/>
              <a:gd name="T3" fmla="*/ 45 h 67"/>
              <a:gd name="T4" fmla="*/ 93 w 93"/>
              <a:gd name="T5" fmla="*/ 0 h 67"/>
              <a:gd name="T6" fmla="*/ 89 w 93"/>
              <a:gd name="T7" fmla="*/ 6 h 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93" h="67">
                <a:moveTo>
                  <a:pt x="89" y="6"/>
                </a:moveTo>
                <a:cubicBezTo>
                  <a:pt x="79" y="12"/>
                  <a:pt x="34" y="67"/>
                  <a:pt x="21" y="45"/>
                </a:cubicBezTo>
                <a:cubicBezTo>
                  <a:pt x="0" y="11"/>
                  <a:pt x="77" y="1"/>
                  <a:pt x="93" y="0"/>
                </a:cubicBezTo>
                <a:lnTo>
                  <a:pt x="89" y="6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</xdr:spPr>
      </xdr:sp>
      <xdr:sp macro="" textlink="">
        <xdr:nvSpPr>
          <xdr:cNvPr id="138" name="Freeform 9"/>
          <xdr:cNvSpPr>
            <a:spLocks/>
          </xdr:cNvSpPr>
        </xdr:nvSpPr>
        <xdr:spPr bwMode="auto">
          <a:xfrm>
            <a:off x="3640606" y="1454668"/>
            <a:ext cx="210827" cy="228303"/>
          </a:xfrm>
          <a:custGeom>
            <a:avLst/>
            <a:gdLst>
              <a:gd name="T0" fmla="*/ 17 w 56"/>
              <a:gd name="T1" fmla="*/ 51 h 60"/>
              <a:gd name="T2" fmla="*/ 38 w 56"/>
              <a:gd name="T3" fmla="*/ 0 h 60"/>
              <a:gd name="T4" fmla="*/ 21 w 56"/>
              <a:gd name="T5" fmla="*/ 60 h 60"/>
              <a:gd name="T6" fmla="*/ 17 w 56"/>
              <a:gd name="T7" fmla="*/ 51 h 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6" h="60">
                <a:moveTo>
                  <a:pt x="17" y="51"/>
                </a:moveTo>
                <a:cubicBezTo>
                  <a:pt x="8" y="23"/>
                  <a:pt x="0" y="11"/>
                  <a:pt x="38" y="0"/>
                </a:cubicBezTo>
                <a:cubicBezTo>
                  <a:pt x="56" y="24"/>
                  <a:pt x="26" y="42"/>
                  <a:pt x="21" y="60"/>
                </a:cubicBezTo>
                <a:lnTo>
                  <a:pt x="17" y="51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</xdr:spPr>
      </xdr:sp>
      <xdr:sp macro="" textlink="">
        <xdr:nvSpPr>
          <xdr:cNvPr id="139" name="Freeform 10"/>
          <xdr:cNvSpPr>
            <a:spLocks/>
          </xdr:cNvSpPr>
        </xdr:nvSpPr>
        <xdr:spPr bwMode="auto">
          <a:xfrm>
            <a:off x="3327323" y="1997915"/>
            <a:ext cx="343735" cy="324389"/>
          </a:xfrm>
          <a:custGeom>
            <a:avLst/>
            <a:gdLst>
              <a:gd name="T0" fmla="*/ 10 w 92"/>
              <a:gd name="T1" fmla="*/ 16 h 86"/>
              <a:gd name="T2" fmla="*/ 71 w 92"/>
              <a:gd name="T3" fmla="*/ 54 h 86"/>
              <a:gd name="T4" fmla="*/ 5 w 92"/>
              <a:gd name="T5" fmla="*/ 0 h 86"/>
              <a:gd name="T6" fmla="*/ 10 w 92"/>
              <a:gd name="T7" fmla="*/ 16 h 8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92" h="86">
                <a:moveTo>
                  <a:pt x="10" y="16"/>
                </a:moveTo>
                <a:cubicBezTo>
                  <a:pt x="13" y="23"/>
                  <a:pt x="38" y="86"/>
                  <a:pt x="71" y="54"/>
                </a:cubicBezTo>
                <a:cubicBezTo>
                  <a:pt x="92" y="35"/>
                  <a:pt x="10" y="0"/>
                  <a:pt x="5" y="0"/>
                </a:cubicBezTo>
                <a:cubicBezTo>
                  <a:pt x="0" y="0"/>
                  <a:pt x="5" y="6"/>
                  <a:pt x="10" y="16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</xdr:spPr>
      </xdr:sp>
      <xdr:sp macro="" textlink="">
        <xdr:nvSpPr>
          <xdr:cNvPr id="140" name="Freeform 11"/>
          <xdr:cNvSpPr>
            <a:spLocks/>
          </xdr:cNvSpPr>
        </xdr:nvSpPr>
        <xdr:spPr bwMode="auto">
          <a:xfrm rot="10800000">
            <a:off x="3917887" y="1849136"/>
            <a:ext cx="499647" cy="209686"/>
          </a:xfrm>
          <a:custGeom>
            <a:avLst/>
            <a:gdLst>
              <a:gd name="T0" fmla="*/ 11 w 137"/>
              <a:gd name="T1" fmla="*/ 38 h 109"/>
              <a:gd name="T2" fmla="*/ 133 w 137"/>
              <a:gd name="T3" fmla="*/ 45 h 109"/>
              <a:gd name="T4" fmla="*/ 0 w 137"/>
              <a:gd name="T5" fmla="*/ 51 h 109"/>
              <a:gd name="T6" fmla="*/ 11 w 137"/>
              <a:gd name="T7" fmla="*/ 38 h 109"/>
              <a:gd name="connsiteX0" fmla="*/ 0 w 9708"/>
              <a:gd name="connsiteY0" fmla="*/ 551 h 3234"/>
              <a:gd name="connsiteX1" fmla="*/ 9708 w 9708"/>
              <a:gd name="connsiteY1" fmla="*/ 0 h 3234"/>
              <a:gd name="connsiteX2" fmla="*/ 0 w 9708"/>
              <a:gd name="connsiteY2" fmla="*/ 551 h 3234"/>
              <a:gd name="connsiteX0" fmla="*/ 0 w 10000"/>
              <a:gd name="connsiteY0" fmla="*/ 7543 h 15841"/>
              <a:gd name="connsiteX1" fmla="*/ 10000 w 10000"/>
              <a:gd name="connsiteY1" fmla="*/ 5839 h 15841"/>
              <a:gd name="connsiteX2" fmla="*/ 0 w 10000"/>
              <a:gd name="connsiteY2" fmla="*/ 7543 h 1584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0000" h="15841">
                <a:moveTo>
                  <a:pt x="0" y="7543"/>
                </a:moveTo>
                <a:cubicBezTo>
                  <a:pt x="3333" y="6975"/>
                  <a:pt x="6007" y="-7973"/>
                  <a:pt x="10000" y="5839"/>
                </a:cubicBezTo>
                <a:cubicBezTo>
                  <a:pt x="9624" y="23996"/>
                  <a:pt x="2105" y="12932"/>
                  <a:pt x="0" y="7543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</xdr:spPr>
      </xdr:sp>
      <xdr:sp macro="" textlink="">
        <xdr:nvSpPr>
          <xdr:cNvPr id="141" name="Freeform 12"/>
          <xdr:cNvSpPr>
            <a:spLocks/>
          </xdr:cNvSpPr>
        </xdr:nvSpPr>
        <xdr:spPr bwMode="auto">
          <a:xfrm>
            <a:off x="3602632" y="1912917"/>
            <a:ext cx="258294" cy="247193"/>
          </a:xfrm>
          <a:custGeom>
            <a:avLst/>
            <a:gdLst>
              <a:gd name="T0" fmla="*/ 0 w 70"/>
              <a:gd name="T1" fmla="*/ 3 h 66"/>
              <a:gd name="T2" fmla="*/ 60 w 70"/>
              <a:gd name="T3" fmla="*/ 61 h 66"/>
              <a:gd name="T4" fmla="*/ 11 w 70"/>
              <a:gd name="T5" fmla="*/ 0 h 66"/>
              <a:gd name="T6" fmla="*/ 0 w 70"/>
              <a:gd name="T7" fmla="*/ 3 h 6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70" h="66">
                <a:moveTo>
                  <a:pt x="0" y="3"/>
                </a:moveTo>
                <a:cubicBezTo>
                  <a:pt x="16" y="20"/>
                  <a:pt x="23" y="66"/>
                  <a:pt x="60" y="61"/>
                </a:cubicBezTo>
                <a:cubicBezTo>
                  <a:pt x="70" y="11"/>
                  <a:pt x="48" y="5"/>
                  <a:pt x="11" y="0"/>
                </a:cubicBezTo>
                <a:lnTo>
                  <a:pt x="0" y="3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</xdr:spPr>
      </xdr:sp>
      <xdr:sp macro="" textlink="">
        <xdr:nvSpPr>
          <xdr:cNvPr id="142" name="Freeform 13"/>
          <xdr:cNvSpPr>
            <a:spLocks/>
          </xdr:cNvSpPr>
        </xdr:nvSpPr>
        <xdr:spPr bwMode="auto">
          <a:xfrm>
            <a:off x="3336816" y="1579085"/>
            <a:ext cx="246829" cy="275525"/>
          </a:xfrm>
          <a:custGeom>
            <a:avLst/>
            <a:gdLst>
              <a:gd name="T0" fmla="*/ 34 w 68"/>
              <a:gd name="T1" fmla="*/ 71 h 74"/>
              <a:gd name="T2" fmla="*/ 66 w 68"/>
              <a:gd name="T3" fmla="*/ 10 h 74"/>
              <a:gd name="T4" fmla="*/ 32 w 68"/>
              <a:gd name="T5" fmla="*/ 74 h 74"/>
              <a:gd name="T6" fmla="*/ 34 w 68"/>
              <a:gd name="T7" fmla="*/ 71 h 7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8" h="74">
                <a:moveTo>
                  <a:pt x="34" y="71"/>
                </a:moveTo>
                <a:cubicBezTo>
                  <a:pt x="48" y="55"/>
                  <a:pt x="68" y="35"/>
                  <a:pt x="66" y="10"/>
                </a:cubicBezTo>
                <a:cubicBezTo>
                  <a:pt x="24" y="0"/>
                  <a:pt x="0" y="56"/>
                  <a:pt x="32" y="74"/>
                </a:cubicBezTo>
                <a:lnTo>
                  <a:pt x="34" y="71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</xdr:spPr>
      </xdr:sp>
      <xdr:sp macro="" textlink="">
        <xdr:nvSpPr>
          <xdr:cNvPr id="143" name="Freeform 14"/>
          <xdr:cNvSpPr>
            <a:spLocks/>
          </xdr:cNvSpPr>
        </xdr:nvSpPr>
        <xdr:spPr bwMode="auto">
          <a:xfrm>
            <a:off x="3836551" y="1485887"/>
            <a:ext cx="237336" cy="258278"/>
          </a:xfrm>
          <a:custGeom>
            <a:avLst/>
            <a:gdLst>
              <a:gd name="T0" fmla="*/ 13 w 65"/>
              <a:gd name="T1" fmla="*/ 65 h 70"/>
              <a:gd name="T2" fmla="*/ 63 w 65"/>
              <a:gd name="T3" fmla="*/ 11 h 70"/>
              <a:gd name="T4" fmla="*/ 0 w 65"/>
              <a:gd name="T5" fmla="*/ 63 h 70"/>
              <a:gd name="T6" fmla="*/ 13 w 65"/>
              <a:gd name="T7" fmla="*/ 65 h 7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5" h="70">
                <a:moveTo>
                  <a:pt x="13" y="65"/>
                </a:moveTo>
                <a:cubicBezTo>
                  <a:pt x="46" y="70"/>
                  <a:pt x="65" y="41"/>
                  <a:pt x="63" y="11"/>
                </a:cubicBezTo>
                <a:cubicBezTo>
                  <a:pt x="29" y="0"/>
                  <a:pt x="6" y="36"/>
                  <a:pt x="0" y="63"/>
                </a:cubicBezTo>
                <a:lnTo>
                  <a:pt x="13" y="65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</xdr:spPr>
      </xdr:sp>
      <xdr:sp macro="" textlink="">
        <xdr:nvSpPr>
          <xdr:cNvPr id="144" name="Freeform 15"/>
          <xdr:cNvSpPr>
            <a:spLocks/>
          </xdr:cNvSpPr>
        </xdr:nvSpPr>
        <xdr:spPr bwMode="auto">
          <a:xfrm>
            <a:off x="3052013" y="1483001"/>
            <a:ext cx="455685" cy="352720"/>
          </a:xfrm>
          <a:custGeom>
            <a:avLst/>
            <a:gdLst>
              <a:gd name="T0" fmla="*/ 32 w 124"/>
              <a:gd name="T1" fmla="*/ 89 h 94"/>
              <a:gd name="T2" fmla="*/ 19 w 124"/>
              <a:gd name="T3" fmla="*/ 94 h 94"/>
              <a:gd name="T4" fmla="*/ 32 w 124"/>
              <a:gd name="T5" fmla="*/ 89 h 9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</a:cxnLst>
            <a:rect l="0" t="0" r="r" b="b"/>
            <a:pathLst>
              <a:path w="124" h="94">
                <a:moveTo>
                  <a:pt x="32" y="89"/>
                </a:moveTo>
                <a:cubicBezTo>
                  <a:pt x="124" y="36"/>
                  <a:pt x="0" y="0"/>
                  <a:pt x="19" y="94"/>
                </a:cubicBezTo>
                <a:lnTo>
                  <a:pt x="32" y="89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</xdr:spPr>
      </xdr:sp>
      <xdr:sp macro="" textlink="">
        <xdr:nvSpPr>
          <xdr:cNvPr id="145" name="Freeform 33"/>
          <xdr:cNvSpPr>
            <a:spLocks/>
          </xdr:cNvSpPr>
        </xdr:nvSpPr>
        <xdr:spPr bwMode="auto">
          <a:xfrm rot="3360022">
            <a:off x="1059883" y="582434"/>
            <a:ext cx="267787" cy="199971"/>
          </a:xfrm>
          <a:custGeom>
            <a:avLst/>
            <a:gdLst>
              <a:gd name="T0" fmla="*/ 2 w 72"/>
              <a:gd name="T1" fmla="*/ 30 h 55"/>
              <a:gd name="T2" fmla="*/ 72 w 72"/>
              <a:gd name="T3" fmla="*/ 18 h 55"/>
              <a:gd name="T4" fmla="*/ 0 w 72"/>
              <a:gd name="T5" fmla="*/ 35 h 55"/>
              <a:gd name="T6" fmla="*/ 2 w 72"/>
              <a:gd name="T7" fmla="*/ 30 h 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72" h="55">
                <a:moveTo>
                  <a:pt x="2" y="30"/>
                </a:moveTo>
                <a:cubicBezTo>
                  <a:pt x="17" y="0"/>
                  <a:pt x="47" y="1"/>
                  <a:pt x="72" y="18"/>
                </a:cubicBezTo>
                <a:cubicBezTo>
                  <a:pt x="64" y="55"/>
                  <a:pt x="28" y="52"/>
                  <a:pt x="0" y="35"/>
                </a:cubicBezTo>
                <a:lnTo>
                  <a:pt x="2" y="30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46" name="Freeform 35"/>
          <xdr:cNvSpPr>
            <a:spLocks/>
          </xdr:cNvSpPr>
        </xdr:nvSpPr>
        <xdr:spPr bwMode="auto">
          <a:xfrm>
            <a:off x="2414059" y="1881289"/>
            <a:ext cx="438669" cy="209415"/>
          </a:xfrm>
          <a:custGeom>
            <a:avLst/>
            <a:gdLst>
              <a:gd name="T0" fmla="*/ 10 w 117"/>
              <a:gd name="T1" fmla="*/ 34 h 55"/>
              <a:gd name="T2" fmla="*/ 95 w 117"/>
              <a:gd name="T3" fmla="*/ 1 h 55"/>
              <a:gd name="T4" fmla="*/ 112 w 117"/>
              <a:gd name="T5" fmla="*/ 9 h 55"/>
              <a:gd name="T6" fmla="*/ 74 w 117"/>
              <a:gd name="T7" fmla="*/ 41 h 55"/>
              <a:gd name="T8" fmla="*/ 0 w 117"/>
              <a:gd name="T9" fmla="*/ 38 h 55"/>
              <a:gd name="T10" fmla="*/ 10 w 117"/>
              <a:gd name="T11" fmla="*/ 34 h 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17" h="55">
                <a:moveTo>
                  <a:pt x="10" y="34"/>
                </a:moveTo>
                <a:cubicBezTo>
                  <a:pt x="37" y="22"/>
                  <a:pt x="63" y="2"/>
                  <a:pt x="95" y="1"/>
                </a:cubicBezTo>
                <a:cubicBezTo>
                  <a:pt x="103" y="1"/>
                  <a:pt x="110" y="0"/>
                  <a:pt x="112" y="9"/>
                </a:cubicBezTo>
                <a:cubicBezTo>
                  <a:pt x="117" y="27"/>
                  <a:pt x="87" y="38"/>
                  <a:pt x="74" y="41"/>
                </a:cubicBezTo>
                <a:cubicBezTo>
                  <a:pt x="55" y="46"/>
                  <a:pt x="14" y="55"/>
                  <a:pt x="0" y="38"/>
                </a:cubicBezTo>
                <a:lnTo>
                  <a:pt x="10" y="34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47" name="Freeform 36"/>
          <xdr:cNvSpPr>
            <a:spLocks/>
          </xdr:cNvSpPr>
        </xdr:nvSpPr>
        <xdr:spPr bwMode="auto">
          <a:xfrm>
            <a:off x="2407689" y="1313676"/>
            <a:ext cx="342930" cy="585587"/>
          </a:xfrm>
          <a:custGeom>
            <a:avLst/>
            <a:gdLst>
              <a:gd name="T0" fmla="*/ 18 w 111"/>
              <a:gd name="T1" fmla="*/ 168 h 176"/>
              <a:gd name="T2" fmla="*/ 55 w 111"/>
              <a:gd name="T3" fmla="*/ 128 h 176"/>
              <a:gd name="T4" fmla="*/ 100 w 111"/>
              <a:gd name="T5" fmla="*/ 66 h 176"/>
              <a:gd name="T6" fmla="*/ 78 w 111"/>
              <a:gd name="T7" fmla="*/ 25 h 176"/>
              <a:gd name="T8" fmla="*/ 9 w 111"/>
              <a:gd name="T9" fmla="*/ 125 h 176"/>
              <a:gd name="T10" fmla="*/ 1 w 111"/>
              <a:gd name="T11" fmla="*/ 176 h 176"/>
              <a:gd name="T12" fmla="*/ 18 w 111"/>
              <a:gd name="T13" fmla="*/ 168 h 176"/>
              <a:gd name="connsiteX0" fmla="*/ 14 w 9406"/>
              <a:gd name="connsiteY0" fmla="*/ 8987 h 8987"/>
              <a:gd name="connsiteX1" fmla="*/ 4879 w 9406"/>
              <a:gd name="connsiteY1" fmla="*/ 6260 h 8987"/>
              <a:gd name="connsiteX2" fmla="*/ 8933 w 9406"/>
              <a:gd name="connsiteY2" fmla="*/ 2737 h 8987"/>
              <a:gd name="connsiteX3" fmla="*/ 6951 w 9406"/>
              <a:gd name="connsiteY3" fmla="*/ 407 h 8987"/>
              <a:gd name="connsiteX4" fmla="*/ 735 w 9406"/>
              <a:gd name="connsiteY4" fmla="*/ 6089 h 8987"/>
              <a:gd name="connsiteX5" fmla="*/ 14 w 9406"/>
              <a:gd name="connsiteY5" fmla="*/ 8987 h 8987"/>
              <a:gd name="connsiteX0" fmla="*/ 1408 w 11393"/>
              <a:gd name="connsiteY0" fmla="*/ 10000 h 10000"/>
              <a:gd name="connsiteX1" fmla="*/ 6580 w 11393"/>
              <a:gd name="connsiteY1" fmla="*/ 6966 h 10000"/>
              <a:gd name="connsiteX2" fmla="*/ 10890 w 11393"/>
              <a:gd name="connsiteY2" fmla="*/ 3046 h 10000"/>
              <a:gd name="connsiteX3" fmla="*/ 8783 w 11393"/>
              <a:gd name="connsiteY3" fmla="*/ 453 h 10000"/>
              <a:gd name="connsiteX4" fmla="*/ 84 w 11393"/>
              <a:gd name="connsiteY4" fmla="*/ 8433 h 10000"/>
              <a:gd name="connsiteX5" fmla="*/ 1408 w 11393"/>
              <a:gd name="connsiteY5" fmla="*/ 10000 h 10000"/>
              <a:gd name="connsiteX0" fmla="*/ 1408 w 11393"/>
              <a:gd name="connsiteY0" fmla="*/ 10000 h 10000"/>
              <a:gd name="connsiteX1" fmla="*/ 6580 w 11393"/>
              <a:gd name="connsiteY1" fmla="*/ 6966 h 10000"/>
              <a:gd name="connsiteX2" fmla="*/ 10890 w 11393"/>
              <a:gd name="connsiteY2" fmla="*/ 3046 h 10000"/>
              <a:gd name="connsiteX3" fmla="*/ 8783 w 11393"/>
              <a:gd name="connsiteY3" fmla="*/ 453 h 10000"/>
              <a:gd name="connsiteX4" fmla="*/ 1568 w 11393"/>
              <a:gd name="connsiteY4" fmla="*/ 7393 h 10000"/>
              <a:gd name="connsiteX5" fmla="*/ 84 w 11393"/>
              <a:gd name="connsiteY5" fmla="*/ 8433 h 10000"/>
              <a:gd name="connsiteX6" fmla="*/ 1408 w 11393"/>
              <a:gd name="connsiteY6" fmla="*/ 10000 h 10000"/>
              <a:gd name="connsiteX0" fmla="*/ 695 w 10680"/>
              <a:gd name="connsiteY0" fmla="*/ 10000 h 10003"/>
              <a:gd name="connsiteX1" fmla="*/ 5867 w 10680"/>
              <a:gd name="connsiteY1" fmla="*/ 6966 h 10003"/>
              <a:gd name="connsiteX2" fmla="*/ 10177 w 10680"/>
              <a:gd name="connsiteY2" fmla="*/ 3046 h 10003"/>
              <a:gd name="connsiteX3" fmla="*/ 8070 w 10680"/>
              <a:gd name="connsiteY3" fmla="*/ 453 h 10003"/>
              <a:gd name="connsiteX4" fmla="*/ 855 w 10680"/>
              <a:gd name="connsiteY4" fmla="*/ 7393 h 10003"/>
              <a:gd name="connsiteX5" fmla="*/ 695 w 10680"/>
              <a:gd name="connsiteY5" fmla="*/ 10000 h 10003"/>
              <a:gd name="connsiteX0" fmla="*/ 695 w 10367"/>
              <a:gd name="connsiteY0" fmla="*/ 9395 h 9398"/>
              <a:gd name="connsiteX1" fmla="*/ 5867 w 10367"/>
              <a:gd name="connsiteY1" fmla="*/ 6361 h 9398"/>
              <a:gd name="connsiteX2" fmla="*/ 10177 w 10367"/>
              <a:gd name="connsiteY2" fmla="*/ 2441 h 9398"/>
              <a:gd name="connsiteX3" fmla="*/ 6189 w 10367"/>
              <a:gd name="connsiteY3" fmla="*/ 539 h 9398"/>
              <a:gd name="connsiteX4" fmla="*/ 855 w 10367"/>
              <a:gd name="connsiteY4" fmla="*/ 6788 h 9398"/>
              <a:gd name="connsiteX5" fmla="*/ 695 w 10367"/>
              <a:gd name="connsiteY5" fmla="*/ 9395 h 9398"/>
              <a:gd name="connsiteX0" fmla="*/ 670 w 10000"/>
              <a:gd name="connsiteY0" fmla="*/ 9997 h 10000"/>
              <a:gd name="connsiteX1" fmla="*/ 4651 w 10000"/>
              <a:gd name="connsiteY1" fmla="*/ 6033 h 10000"/>
              <a:gd name="connsiteX2" fmla="*/ 9817 w 10000"/>
              <a:gd name="connsiteY2" fmla="*/ 2597 h 10000"/>
              <a:gd name="connsiteX3" fmla="*/ 5970 w 10000"/>
              <a:gd name="connsiteY3" fmla="*/ 574 h 10000"/>
              <a:gd name="connsiteX4" fmla="*/ 825 w 10000"/>
              <a:gd name="connsiteY4" fmla="*/ 7223 h 10000"/>
              <a:gd name="connsiteX5" fmla="*/ 670 w 10000"/>
              <a:gd name="connsiteY5" fmla="*/ 9997 h 10000"/>
              <a:gd name="connsiteX0" fmla="*/ 670 w 10000"/>
              <a:gd name="connsiteY0" fmla="*/ 9997 h 10000"/>
              <a:gd name="connsiteX1" fmla="*/ 9817 w 10000"/>
              <a:gd name="connsiteY1" fmla="*/ 2597 h 10000"/>
              <a:gd name="connsiteX2" fmla="*/ 5970 w 10000"/>
              <a:gd name="connsiteY2" fmla="*/ 574 h 10000"/>
              <a:gd name="connsiteX3" fmla="*/ 825 w 10000"/>
              <a:gd name="connsiteY3" fmla="*/ 7223 h 10000"/>
              <a:gd name="connsiteX4" fmla="*/ 670 w 10000"/>
              <a:gd name="connsiteY4" fmla="*/ 9997 h 10000"/>
              <a:gd name="connsiteX0" fmla="*/ 1673 w 11003"/>
              <a:gd name="connsiteY0" fmla="*/ 9997 h 10013"/>
              <a:gd name="connsiteX1" fmla="*/ 10820 w 11003"/>
              <a:gd name="connsiteY1" fmla="*/ 2597 h 10013"/>
              <a:gd name="connsiteX2" fmla="*/ 6973 w 11003"/>
              <a:gd name="connsiteY2" fmla="*/ 574 h 10013"/>
              <a:gd name="connsiteX3" fmla="*/ 417 w 11003"/>
              <a:gd name="connsiteY3" fmla="*/ 8252 h 10013"/>
              <a:gd name="connsiteX4" fmla="*/ 1673 w 11003"/>
              <a:gd name="connsiteY4" fmla="*/ 9997 h 10013"/>
              <a:gd name="connsiteX0" fmla="*/ 1256 w 10586"/>
              <a:gd name="connsiteY0" fmla="*/ 9997 h 9997"/>
              <a:gd name="connsiteX1" fmla="*/ 10403 w 10586"/>
              <a:gd name="connsiteY1" fmla="*/ 2597 h 9997"/>
              <a:gd name="connsiteX2" fmla="*/ 6556 w 10586"/>
              <a:gd name="connsiteY2" fmla="*/ 574 h 9997"/>
              <a:gd name="connsiteX3" fmla="*/ 0 w 10586"/>
              <a:gd name="connsiteY3" fmla="*/ 8252 h 9997"/>
              <a:gd name="connsiteX4" fmla="*/ 1256 w 10586"/>
              <a:gd name="connsiteY4" fmla="*/ 9997 h 9997"/>
              <a:gd name="connsiteX0" fmla="*/ 900 w 9714"/>
              <a:gd name="connsiteY0" fmla="*/ 10000 h 10000"/>
              <a:gd name="connsiteX1" fmla="*/ 9541 w 9714"/>
              <a:gd name="connsiteY1" fmla="*/ 2598 h 10000"/>
              <a:gd name="connsiteX2" fmla="*/ 5907 w 9714"/>
              <a:gd name="connsiteY2" fmla="*/ 574 h 10000"/>
              <a:gd name="connsiteX3" fmla="*/ 0 w 9714"/>
              <a:gd name="connsiteY3" fmla="*/ 8769 h 10000"/>
              <a:gd name="connsiteX4" fmla="*/ 900 w 9714"/>
              <a:gd name="connsiteY4" fmla="*/ 10000 h 10000"/>
              <a:gd name="connsiteX0" fmla="*/ 926 w 10000"/>
              <a:gd name="connsiteY0" fmla="*/ 10000 h 10000"/>
              <a:gd name="connsiteX1" fmla="*/ 9822 w 10000"/>
              <a:gd name="connsiteY1" fmla="*/ 2598 h 10000"/>
              <a:gd name="connsiteX2" fmla="*/ 6081 w 10000"/>
              <a:gd name="connsiteY2" fmla="*/ 574 h 10000"/>
              <a:gd name="connsiteX3" fmla="*/ 0 w 10000"/>
              <a:gd name="connsiteY3" fmla="*/ 8769 h 10000"/>
              <a:gd name="connsiteX4" fmla="*/ 926 w 10000"/>
              <a:gd name="connsiteY4" fmla="*/ 10000 h 10000"/>
              <a:gd name="connsiteX0" fmla="*/ 926 w 10000"/>
              <a:gd name="connsiteY0" fmla="*/ 10000 h 10000"/>
              <a:gd name="connsiteX1" fmla="*/ 9822 w 10000"/>
              <a:gd name="connsiteY1" fmla="*/ 2598 h 10000"/>
              <a:gd name="connsiteX2" fmla="*/ 6081 w 10000"/>
              <a:gd name="connsiteY2" fmla="*/ 574 h 10000"/>
              <a:gd name="connsiteX3" fmla="*/ 0 w 10000"/>
              <a:gd name="connsiteY3" fmla="*/ 8769 h 10000"/>
              <a:gd name="connsiteX4" fmla="*/ 926 w 10000"/>
              <a:gd name="connsiteY4" fmla="*/ 10000 h 10000"/>
              <a:gd name="connsiteX0" fmla="*/ 534 w 10000"/>
              <a:gd name="connsiteY0" fmla="*/ 9485 h 9485"/>
              <a:gd name="connsiteX1" fmla="*/ 9822 w 10000"/>
              <a:gd name="connsiteY1" fmla="*/ 2598 h 9485"/>
              <a:gd name="connsiteX2" fmla="*/ 6081 w 10000"/>
              <a:gd name="connsiteY2" fmla="*/ 574 h 9485"/>
              <a:gd name="connsiteX3" fmla="*/ 0 w 10000"/>
              <a:gd name="connsiteY3" fmla="*/ 8769 h 9485"/>
              <a:gd name="connsiteX4" fmla="*/ 534 w 10000"/>
              <a:gd name="connsiteY4" fmla="*/ 9485 h 9485"/>
              <a:gd name="connsiteX0" fmla="*/ 534 w 10000"/>
              <a:gd name="connsiteY0" fmla="*/ 10000 h 10000"/>
              <a:gd name="connsiteX1" fmla="*/ 9822 w 10000"/>
              <a:gd name="connsiteY1" fmla="*/ 2739 h 10000"/>
              <a:gd name="connsiteX2" fmla="*/ 6081 w 10000"/>
              <a:gd name="connsiteY2" fmla="*/ 605 h 10000"/>
              <a:gd name="connsiteX3" fmla="*/ 0 w 10000"/>
              <a:gd name="connsiteY3" fmla="*/ 9245 h 10000"/>
              <a:gd name="connsiteX4" fmla="*/ 534 w 10000"/>
              <a:gd name="connsiteY4" fmla="*/ 10000 h 10000"/>
              <a:gd name="connsiteX0" fmla="*/ 1896 w 11362"/>
              <a:gd name="connsiteY0" fmla="*/ 10000 h 10550"/>
              <a:gd name="connsiteX1" fmla="*/ 11184 w 11362"/>
              <a:gd name="connsiteY1" fmla="*/ 2739 h 10550"/>
              <a:gd name="connsiteX2" fmla="*/ 7443 w 11362"/>
              <a:gd name="connsiteY2" fmla="*/ 605 h 10550"/>
              <a:gd name="connsiteX3" fmla="*/ 283 w 11362"/>
              <a:gd name="connsiteY3" fmla="*/ 10099 h 10550"/>
              <a:gd name="connsiteX4" fmla="*/ 1362 w 11362"/>
              <a:gd name="connsiteY4" fmla="*/ 9245 h 10550"/>
              <a:gd name="connsiteX5" fmla="*/ 1896 w 11362"/>
              <a:gd name="connsiteY5" fmla="*/ 10000 h 10550"/>
              <a:gd name="connsiteX0" fmla="*/ 2010 w 11476"/>
              <a:gd name="connsiteY0" fmla="*/ 10000 h 10920"/>
              <a:gd name="connsiteX1" fmla="*/ 11298 w 11476"/>
              <a:gd name="connsiteY1" fmla="*/ 2739 h 10920"/>
              <a:gd name="connsiteX2" fmla="*/ 7557 w 11476"/>
              <a:gd name="connsiteY2" fmla="*/ 605 h 10920"/>
              <a:gd name="connsiteX3" fmla="*/ 397 w 11476"/>
              <a:gd name="connsiteY3" fmla="*/ 10099 h 10920"/>
              <a:gd name="connsiteX4" fmla="*/ 692 w 11476"/>
              <a:gd name="connsiteY4" fmla="*/ 10796 h 10920"/>
              <a:gd name="connsiteX5" fmla="*/ 2010 w 11476"/>
              <a:gd name="connsiteY5" fmla="*/ 10000 h 10920"/>
              <a:gd name="connsiteX0" fmla="*/ 2015 w 11481"/>
              <a:gd name="connsiteY0" fmla="*/ 10000 h 11106"/>
              <a:gd name="connsiteX1" fmla="*/ 11303 w 11481"/>
              <a:gd name="connsiteY1" fmla="*/ 2739 h 11106"/>
              <a:gd name="connsiteX2" fmla="*/ 7562 w 11481"/>
              <a:gd name="connsiteY2" fmla="*/ 605 h 11106"/>
              <a:gd name="connsiteX3" fmla="*/ 402 w 11481"/>
              <a:gd name="connsiteY3" fmla="*/ 10099 h 11106"/>
              <a:gd name="connsiteX4" fmla="*/ 2015 w 11481"/>
              <a:gd name="connsiteY4" fmla="*/ 10000 h 11106"/>
              <a:gd name="connsiteX0" fmla="*/ 2765 w 11349"/>
              <a:gd name="connsiteY0" fmla="*/ 9535 h 10932"/>
              <a:gd name="connsiteX1" fmla="*/ 11171 w 11349"/>
              <a:gd name="connsiteY1" fmla="*/ 2739 h 10932"/>
              <a:gd name="connsiteX2" fmla="*/ 7430 w 11349"/>
              <a:gd name="connsiteY2" fmla="*/ 605 h 10932"/>
              <a:gd name="connsiteX3" fmla="*/ 270 w 11349"/>
              <a:gd name="connsiteY3" fmla="*/ 10099 h 10932"/>
              <a:gd name="connsiteX4" fmla="*/ 2765 w 11349"/>
              <a:gd name="connsiteY4" fmla="*/ 9535 h 10932"/>
              <a:gd name="connsiteX0" fmla="*/ 2495 w 11079"/>
              <a:gd name="connsiteY0" fmla="*/ 9535 h 10099"/>
              <a:gd name="connsiteX1" fmla="*/ 10901 w 11079"/>
              <a:gd name="connsiteY1" fmla="*/ 2739 h 10099"/>
              <a:gd name="connsiteX2" fmla="*/ 7160 w 11079"/>
              <a:gd name="connsiteY2" fmla="*/ 605 h 10099"/>
              <a:gd name="connsiteX3" fmla="*/ 0 w 11079"/>
              <a:gd name="connsiteY3" fmla="*/ 10099 h 10099"/>
              <a:gd name="connsiteX4" fmla="*/ 2495 w 11079"/>
              <a:gd name="connsiteY4" fmla="*/ 9535 h 10099"/>
              <a:gd name="connsiteX0" fmla="*/ 2103 w 10687"/>
              <a:gd name="connsiteY0" fmla="*/ 9535 h 10409"/>
              <a:gd name="connsiteX1" fmla="*/ 10509 w 10687"/>
              <a:gd name="connsiteY1" fmla="*/ 2739 h 10409"/>
              <a:gd name="connsiteX2" fmla="*/ 6768 w 10687"/>
              <a:gd name="connsiteY2" fmla="*/ 605 h 10409"/>
              <a:gd name="connsiteX3" fmla="*/ 0 w 10687"/>
              <a:gd name="connsiteY3" fmla="*/ 10409 h 10409"/>
              <a:gd name="connsiteX4" fmla="*/ 2103 w 10687"/>
              <a:gd name="connsiteY4" fmla="*/ 9535 h 10409"/>
              <a:gd name="connsiteX0" fmla="*/ 1221 w 10687"/>
              <a:gd name="connsiteY0" fmla="*/ 10233 h 10409"/>
              <a:gd name="connsiteX1" fmla="*/ 10509 w 10687"/>
              <a:gd name="connsiteY1" fmla="*/ 2739 h 10409"/>
              <a:gd name="connsiteX2" fmla="*/ 6768 w 10687"/>
              <a:gd name="connsiteY2" fmla="*/ 605 h 10409"/>
              <a:gd name="connsiteX3" fmla="*/ 0 w 10687"/>
              <a:gd name="connsiteY3" fmla="*/ 10409 h 10409"/>
              <a:gd name="connsiteX4" fmla="*/ 1221 w 10687"/>
              <a:gd name="connsiteY4" fmla="*/ 10233 h 10409"/>
              <a:gd name="connsiteX0" fmla="*/ 1286 w 10752"/>
              <a:gd name="connsiteY0" fmla="*/ 10233 h 10409"/>
              <a:gd name="connsiteX1" fmla="*/ 10574 w 10752"/>
              <a:gd name="connsiteY1" fmla="*/ 2739 h 10409"/>
              <a:gd name="connsiteX2" fmla="*/ 6833 w 10752"/>
              <a:gd name="connsiteY2" fmla="*/ 605 h 10409"/>
              <a:gd name="connsiteX3" fmla="*/ 65 w 10752"/>
              <a:gd name="connsiteY3" fmla="*/ 10409 h 10409"/>
              <a:gd name="connsiteX4" fmla="*/ 1286 w 10752"/>
              <a:gd name="connsiteY4" fmla="*/ 10233 h 10409"/>
              <a:gd name="connsiteX0" fmla="*/ 1299 w 10765"/>
              <a:gd name="connsiteY0" fmla="*/ 10233 h 10409"/>
              <a:gd name="connsiteX1" fmla="*/ 10587 w 10765"/>
              <a:gd name="connsiteY1" fmla="*/ 2739 h 10409"/>
              <a:gd name="connsiteX2" fmla="*/ 6846 w 10765"/>
              <a:gd name="connsiteY2" fmla="*/ 605 h 10409"/>
              <a:gd name="connsiteX3" fmla="*/ 78 w 10765"/>
              <a:gd name="connsiteY3" fmla="*/ 10409 h 10409"/>
              <a:gd name="connsiteX4" fmla="*/ 1299 w 10765"/>
              <a:gd name="connsiteY4" fmla="*/ 10233 h 10409"/>
              <a:gd name="connsiteX0" fmla="*/ 1299 w 10746"/>
              <a:gd name="connsiteY0" fmla="*/ 9724 h 9900"/>
              <a:gd name="connsiteX1" fmla="*/ 10587 w 10746"/>
              <a:gd name="connsiteY1" fmla="*/ 2230 h 9900"/>
              <a:gd name="connsiteX2" fmla="*/ 6846 w 10746"/>
              <a:gd name="connsiteY2" fmla="*/ 96 h 9900"/>
              <a:gd name="connsiteX3" fmla="*/ 78 w 10746"/>
              <a:gd name="connsiteY3" fmla="*/ 9900 h 9900"/>
              <a:gd name="connsiteX4" fmla="*/ 1299 w 10746"/>
              <a:gd name="connsiteY4" fmla="*/ 9724 h 9900"/>
              <a:gd name="connsiteX0" fmla="*/ 1209 w 10002"/>
              <a:gd name="connsiteY0" fmla="*/ 9762 h 9940"/>
              <a:gd name="connsiteX1" fmla="*/ 9852 w 10002"/>
              <a:gd name="connsiteY1" fmla="*/ 2193 h 9940"/>
              <a:gd name="connsiteX2" fmla="*/ 6371 w 10002"/>
              <a:gd name="connsiteY2" fmla="*/ 37 h 9940"/>
              <a:gd name="connsiteX3" fmla="*/ 73 w 10002"/>
              <a:gd name="connsiteY3" fmla="*/ 9940 h 9940"/>
              <a:gd name="connsiteX4" fmla="*/ 1209 w 10002"/>
              <a:gd name="connsiteY4" fmla="*/ 9762 h 9940"/>
              <a:gd name="connsiteX0" fmla="*/ 1197 w 9072"/>
              <a:gd name="connsiteY0" fmla="*/ 10026 h 10205"/>
              <a:gd name="connsiteX1" fmla="*/ 8926 w 9072"/>
              <a:gd name="connsiteY1" fmla="*/ 3514 h 10205"/>
              <a:gd name="connsiteX2" fmla="*/ 6358 w 9072"/>
              <a:gd name="connsiteY2" fmla="*/ 242 h 10205"/>
              <a:gd name="connsiteX3" fmla="*/ 61 w 9072"/>
              <a:gd name="connsiteY3" fmla="*/ 10205 h 10205"/>
              <a:gd name="connsiteX4" fmla="*/ 1197 w 9072"/>
              <a:gd name="connsiteY4" fmla="*/ 10026 h 10205"/>
              <a:gd name="connsiteX0" fmla="*/ 1337 w 10168"/>
              <a:gd name="connsiteY0" fmla="*/ 9598 h 9773"/>
              <a:gd name="connsiteX1" fmla="*/ 9857 w 10168"/>
              <a:gd name="connsiteY1" fmla="*/ 3216 h 9773"/>
              <a:gd name="connsiteX2" fmla="*/ 7026 w 10168"/>
              <a:gd name="connsiteY2" fmla="*/ 10 h 9773"/>
              <a:gd name="connsiteX3" fmla="*/ 85 w 10168"/>
              <a:gd name="connsiteY3" fmla="*/ 9773 h 9773"/>
              <a:gd name="connsiteX4" fmla="*/ 1337 w 10168"/>
              <a:gd name="connsiteY4" fmla="*/ 9598 h 9773"/>
              <a:gd name="connsiteX0" fmla="*/ 1315 w 10000"/>
              <a:gd name="connsiteY0" fmla="*/ 9821 h 10000"/>
              <a:gd name="connsiteX1" fmla="*/ 9694 w 10000"/>
              <a:gd name="connsiteY1" fmla="*/ 3291 h 10000"/>
              <a:gd name="connsiteX2" fmla="*/ 6910 w 10000"/>
              <a:gd name="connsiteY2" fmla="*/ 10 h 10000"/>
              <a:gd name="connsiteX3" fmla="*/ 84 w 10000"/>
              <a:gd name="connsiteY3" fmla="*/ 10000 h 10000"/>
              <a:gd name="connsiteX4" fmla="*/ 1315 w 10000"/>
              <a:gd name="connsiteY4" fmla="*/ 9821 h 10000"/>
              <a:gd name="connsiteX0" fmla="*/ 1315 w 10128"/>
              <a:gd name="connsiteY0" fmla="*/ 9823 h 10002"/>
              <a:gd name="connsiteX1" fmla="*/ 9694 w 10128"/>
              <a:gd name="connsiteY1" fmla="*/ 3293 h 10002"/>
              <a:gd name="connsiteX2" fmla="*/ 6910 w 10128"/>
              <a:gd name="connsiteY2" fmla="*/ 12 h 10002"/>
              <a:gd name="connsiteX3" fmla="*/ 84 w 10128"/>
              <a:gd name="connsiteY3" fmla="*/ 10002 h 10002"/>
              <a:gd name="connsiteX4" fmla="*/ 1315 w 10128"/>
              <a:gd name="connsiteY4" fmla="*/ 9823 h 10002"/>
              <a:gd name="connsiteX0" fmla="*/ 84 w 10128"/>
              <a:gd name="connsiteY0" fmla="*/ 10002 h 10002"/>
              <a:gd name="connsiteX1" fmla="*/ 9694 w 10128"/>
              <a:gd name="connsiteY1" fmla="*/ 3293 h 10002"/>
              <a:gd name="connsiteX2" fmla="*/ 6910 w 10128"/>
              <a:gd name="connsiteY2" fmla="*/ 12 h 10002"/>
              <a:gd name="connsiteX3" fmla="*/ 84 w 10128"/>
              <a:gd name="connsiteY3" fmla="*/ 10002 h 10002"/>
              <a:gd name="connsiteX0" fmla="*/ 84 w 10128"/>
              <a:gd name="connsiteY0" fmla="*/ 10002 h 10002"/>
              <a:gd name="connsiteX1" fmla="*/ 9694 w 10128"/>
              <a:gd name="connsiteY1" fmla="*/ 3293 h 10002"/>
              <a:gd name="connsiteX2" fmla="*/ 6910 w 10128"/>
              <a:gd name="connsiteY2" fmla="*/ 12 h 10002"/>
              <a:gd name="connsiteX3" fmla="*/ 84 w 10128"/>
              <a:gd name="connsiteY3" fmla="*/ 10002 h 10002"/>
              <a:gd name="connsiteX0" fmla="*/ 84 w 9713"/>
              <a:gd name="connsiteY0" fmla="*/ 10007 h 10007"/>
              <a:gd name="connsiteX1" fmla="*/ 9694 w 9713"/>
              <a:gd name="connsiteY1" fmla="*/ 3298 h 10007"/>
              <a:gd name="connsiteX2" fmla="*/ 6910 w 9713"/>
              <a:gd name="connsiteY2" fmla="*/ 17 h 10007"/>
              <a:gd name="connsiteX3" fmla="*/ 84 w 9713"/>
              <a:gd name="connsiteY3" fmla="*/ 10007 h 10007"/>
              <a:gd name="connsiteX0" fmla="*/ 87 w 10001"/>
              <a:gd name="connsiteY0" fmla="*/ 10000 h 10042"/>
              <a:gd name="connsiteX1" fmla="*/ 9981 w 10001"/>
              <a:gd name="connsiteY1" fmla="*/ 3296 h 10042"/>
              <a:gd name="connsiteX2" fmla="*/ 7115 w 10001"/>
              <a:gd name="connsiteY2" fmla="*/ 17 h 10042"/>
              <a:gd name="connsiteX3" fmla="*/ 87 w 10001"/>
              <a:gd name="connsiteY3" fmla="*/ 10000 h 10042"/>
              <a:gd name="connsiteX0" fmla="*/ 87 w 10428"/>
              <a:gd name="connsiteY0" fmla="*/ 10000 h 10041"/>
              <a:gd name="connsiteX1" fmla="*/ 9981 w 10428"/>
              <a:gd name="connsiteY1" fmla="*/ 3296 h 10041"/>
              <a:gd name="connsiteX2" fmla="*/ 7115 w 10428"/>
              <a:gd name="connsiteY2" fmla="*/ 17 h 10041"/>
              <a:gd name="connsiteX3" fmla="*/ 87 w 10428"/>
              <a:gd name="connsiteY3" fmla="*/ 10000 h 10041"/>
              <a:gd name="connsiteX0" fmla="*/ 0 w 10341"/>
              <a:gd name="connsiteY0" fmla="*/ 10000 h 10041"/>
              <a:gd name="connsiteX1" fmla="*/ 9894 w 10341"/>
              <a:gd name="connsiteY1" fmla="*/ 3296 h 10041"/>
              <a:gd name="connsiteX2" fmla="*/ 7028 w 10341"/>
              <a:gd name="connsiteY2" fmla="*/ 17 h 10041"/>
              <a:gd name="connsiteX3" fmla="*/ 0 w 10341"/>
              <a:gd name="connsiteY3" fmla="*/ 10000 h 10041"/>
              <a:gd name="connsiteX0" fmla="*/ 0 w 10341"/>
              <a:gd name="connsiteY0" fmla="*/ 10000 h 10000"/>
              <a:gd name="connsiteX1" fmla="*/ 9894 w 10341"/>
              <a:gd name="connsiteY1" fmla="*/ 3296 h 10000"/>
              <a:gd name="connsiteX2" fmla="*/ 7028 w 10341"/>
              <a:gd name="connsiteY2" fmla="*/ 17 h 10000"/>
              <a:gd name="connsiteX3" fmla="*/ 0 w 10341"/>
              <a:gd name="connsiteY3" fmla="*/ 10000 h 10000"/>
              <a:gd name="connsiteX0" fmla="*/ 0 w 10341"/>
              <a:gd name="connsiteY0" fmla="*/ 10000 h 10000"/>
              <a:gd name="connsiteX1" fmla="*/ 9894 w 10341"/>
              <a:gd name="connsiteY1" fmla="*/ 3296 h 10000"/>
              <a:gd name="connsiteX2" fmla="*/ 7028 w 10341"/>
              <a:gd name="connsiteY2" fmla="*/ 17 h 10000"/>
              <a:gd name="connsiteX3" fmla="*/ 0 w 10341"/>
              <a:gd name="connsiteY3" fmla="*/ 10000 h 10000"/>
              <a:gd name="connsiteX0" fmla="*/ 0 w 10252"/>
              <a:gd name="connsiteY0" fmla="*/ 9210 h 9210"/>
              <a:gd name="connsiteX1" fmla="*/ 9894 w 10252"/>
              <a:gd name="connsiteY1" fmla="*/ 2506 h 9210"/>
              <a:gd name="connsiteX2" fmla="*/ 6417 w 10252"/>
              <a:gd name="connsiteY2" fmla="*/ 17 h 9210"/>
              <a:gd name="connsiteX3" fmla="*/ 0 w 10252"/>
              <a:gd name="connsiteY3" fmla="*/ 9210 h 9210"/>
              <a:gd name="connsiteX0" fmla="*/ 0 w 9735"/>
              <a:gd name="connsiteY0" fmla="*/ 10018 h 10018"/>
              <a:gd name="connsiteX1" fmla="*/ 9651 w 9735"/>
              <a:gd name="connsiteY1" fmla="*/ 2739 h 10018"/>
              <a:gd name="connsiteX2" fmla="*/ 6259 w 9735"/>
              <a:gd name="connsiteY2" fmla="*/ 36 h 10018"/>
              <a:gd name="connsiteX3" fmla="*/ 0 w 9735"/>
              <a:gd name="connsiteY3" fmla="*/ 10018 h 10018"/>
              <a:gd name="connsiteX0" fmla="*/ 0 w 8173"/>
              <a:gd name="connsiteY0" fmla="*/ 10229 h 10229"/>
              <a:gd name="connsiteX1" fmla="*/ 8078 w 8173"/>
              <a:gd name="connsiteY1" fmla="*/ 3904 h 10229"/>
              <a:gd name="connsiteX2" fmla="*/ 6429 w 8173"/>
              <a:gd name="connsiteY2" fmla="*/ 265 h 10229"/>
              <a:gd name="connsiteX3" fmla="*/ 0 w 8173"/>
              <a:gd name="connsiteY3" fmla="*/ 10229 h 10229"/>
              <a:gd name="connsiteX0" fmla="*/ 0 w 10973"/>
              <a:gd name="connsiteY0" fmla="*/ 11977 h 11977"/>
              <a:gd name="connsiteX1" fmla="*/ 9884 w 10973"/>
              <a:gd name="connsiteY1" fmla="*/ 5794 h 11977"/>
              <a:gd name="connsiteX2" fmla="*/ 9613 w 10973"/>
              <a:gd name="connsiteY2" fmla="*/ 145 h 11977"/>
              <a:gd name="connsiteX3" fmla="*/ 0 w 10973"/>
              <a:gd name="connsiteY3" fmla="*/ 11977 h 11977"/>
              <a:gd name="connsiteX0" fmla="*/ 0 w 10973"/>
              <a:gd name="connsiteY0" fmla="*/ 11977 h 11977"/>
              <a:gd name="connsiteX1" fmla="*/ 9884 w 10973"/>
              <a:gd name="connsiteY1" fmla="*/ 5794 h 11977"/>
              <a:gd name="connsiteX2" fmla="*/ 9613 w 10973"/>
              <a:gd name="connsiteY2" fmla="*/ 145 h 11977"/>
              <a:gd name="connsiteX3" fmla="*/ 0 w 10973"/>
              <a:gd name="connsiteY3" fmla="*/ 11977 h 11977"/>
              <a:gd name="connsiteX0" fmla="*/ 0 w 10775"/>
              <a:gd name="connsiteY0" fmla="*/ 11832 h 11832"/>
              <a:gd name="connsiteX1" fmla="*/ 9884 w 10775"/>
              <a:gd name="connsiteY1" fmla="*/ 5649 h 11832"/>
              <a:gd name="connsiteX2" fmla="*/ 9613 w 10775"/>
              <a:gd name="connsiteY2" fmla="*/ 0 h 11832"/>
              <a:gd name="connsiteX3" fmla="*/ 0 w 10775"/>
              <a:gd name="connsiteY3" fmla="*/ 11832 h 11832"/>
              <a:gd name="connsiteX0" fmla="*/ 0 w 10363"/>
              <a:gd name="connsiteY0" fmla="*/ 11832 h 11832"/>
              <a:gd name="connsiteX1" fmla="*/ 9135 w 10363"/>
              <a:gd name="connsiteY1" fmla="*/ 6988 h 11832"/>
              <a:gd name="connsiteX2" fmla="*/ 9613 w 10363"/>
              <a:gd name="connsiteY2" fmla="*/ 0 h 11832"/>
              <a:gd name="connsiteX3" fmla="*/ 0 w 10363"/>
              <a:gd name="connsiteY3" fmla="*/ 11832 h 11832"/>
              <a:gd name="connsiteX0" fmla="*/ 0 w 10363"/>
              <a:gd name="connsiteY0" fmla="*/ 11832 h 11832"/>
              <a:gd name="connsiteX1" fmla="*/ 9135 w 10363"/>
              <a:gd name="connsiteY1" fmla="*/ 6988 h 11832"/>
              <a:gd name="connsiteX2" fmla="*/ 9613 w 10363"/>
              <a:gd name="connsiteY2" fmla="*/ 0 h 11832"/>
              <a:gd name="connsiteX3" fmla="*/ 0 w 10363"/>
              <a:gd name="connsiteY3" fmla="*/ 11832 h 11832"/>
              <a:gd name="connsiteX0" fmla="*/ 0 w 10363"/>
              <a:gd name="connsiteY0" fmla="*/ 11832 h 11832"/>
              <a:gd name="connsiteX1" fmla="*/ 9135 w 10363"/>
              <a:gd name="connsiteY1" fmla="*/ 6988 h 11832"/>
              <a:gd name="connsiteX2" fmla="*/ 9613 w 10363"/>
              <a:gd name="connsiteY2" fmla="*/ 0 h 11832"/>
              <a:gd name="connsiteX3" fmla="*/ 0 w 10363"/>
              <a:gd name="connsiteY3" fmla="*/ 11832 h 1183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0363" h="11832">
                <a:moveTo>
                  <a:pt x="0" y="11832"/>
                </a:moveTo>
                <a:cubicBezTo>
                  <a:pt x="4828" y="10905"/>
                  <a:pt x="7533" y="8960"/>
                  <a:pt x="9135" y="6988"/>
                </a:cubicBezTo>
                <a:cubicBezTo>
                  <a:pt x="10737" y="5016"/>
                  <a:pt x="10636" y="1898"/>
                  <a:pt x="9613" y="0"/>
                </a:cubicBezTo>
                <a:cubicBezTo>
                  <a:pt x="4222" y="2034"/>
                  <a:pt x="3286" y="7016"/>
                  <a:pt x="0" y="11832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48" name="Freeform 37"/>
          <xdr:cNvSpPr>
            <a:spLocks/>
          </xdr:cNvSpPr>
        </xdr:nvSpPr>
        <xdr:spPr bwMode="auto">
          <a:xfrm>
            <a:off x="1880380" y="1960138"/>
            <a:ext cx="313283" cy="218860"/>
          </a:xfrm>
          <a:custGeom>
            <a:avLst/>
            <a:gdLst>
              <a:gd name="T0" fmla="*/ 6 w 84"/>
              <a:gd name="T1" fmla="*/ 18 h 58"/>
              <a:gd name="T2" fmla="*/ 80 w 84"/>
              <a:gd name="T3" fmla="*/ 22 h 58"/>
              <a:gd name="T4" fmla="*/ 0 w 84"/>
              <a:gd name="T5" fmla="*/ 21 h 58"/>
              <a:gd name="T6" fmla="*/ 6 w 84"/>
              <a:gd name="T7" fmla="*/ 18 h 5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84" h="58">
                <a:moveTo>
                  <a:pt x="6" y="18"/>
                </a:moveTo>
                <a:cubicBezTo>
                  <a:pt x="18" y="19"/>
                  <a:pt x="84" y="0"/>
                  <a:pt x="80" y="22"/>
                </a:cubicBezTo>
                <a:cubicBezTo>
                  <a:pt x="72" y="58"/>
                  <a:pt x="12" y="28"/>
                  <a:pt x="0" y="21"/>
                </a:cubicBezTo>
                <a:lnTo>
                  <a:pt x="6" y="18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49" name="Freeform 38"/>
          <xdr:cNvSpPr>
            <a:spLocks/>
          </xdr:cNvSpPr>
        </xdr:nvSpPr>
        <xdr:spPr bwMode="auto">
          <a:xfrm rot="21299585">
            <a:off x="2084850" y="1392073"/>
            <a:ext cx="226619" cy="233236"/>
          </a:xfrm>
          <a:custGeom>
            <a:avLst/>
            <a:gdLst>
              <a:gd name="T0" fmla="*/ 4 w 123"/>
              <a:gd name="T1" fmla="*/ 82 h 89"/>
              <a:gd name="T2" fmla="*/ 70 w 123"/>
              <a:gd name="T3" fmla="*/ 7 h 89"/>
              <a:gd name="T4" fmla="*/ 0 w 123"/>
              <a:gd name="T5" fmla="*/ 89 h 89"/>
              <a:gd name="T6" fmla="*/ 4 w 123"/>
              <a:gd name="T7" fmla="*/ 82 h 89"/>
              <a:gd name="connsiteX0" fmla="*/ 1119 w 6958"/>
              <a:gd name="connsiteY0" fmla="*/ 5671 h 9315"/>
              <a:gd name="connsiteX1" fmla="*/ 5691 w 6958"/>
              <a:gd name="connsiteY1" fmla="*/ 102 h 9315"/>
              <a:gd name="connsiteX2" fmla="*/ 0 w 6958"/>
              <a:gd name="connsiteY2" fmla="*/ 9315 h 9315"/>
              <a:gd name="connsiteX3" fmla="*/ 1119 w 6958"/>
              <a:gd name="connsiteY3" fmla="*/ 5671 h 9315"/>
              <a:gd name="connsiteX0" fmla="*/ 213 w 8777"/>
              <a:gd name="connsiteY0" fmla="*/ 6087 h 8399"/>
              <a:gd name="connsiteX1" fmla="*/ 6784 w 8777"/>
              <a:gd name="connsiteY1" fmla="*/ 109 h 8399"/>
              <a:gd name="connsiteX2" fmla="*/ 0 w 8777"/>
              <a:gd name="connsiteY2" fmla="*/ 8399 h 8399"/>
              <a:gd name="connsiteX3" fmla="*/ 213 w 8777"/>
              <a:gd name="connsiteY3" fmla="*/ 6087 h 8399"/>
              <a:gd name="connsiteX0" fmla="*/ 1182 w 10000"/>
              <a:gd name="connsiteY0" fmla="*/ 6959 h 10005"/>
              <a:gd name="connsiteX1" fmla="*/ 7729 w 10000"/>
              <a:gd name="connsiteY1" fmla="*/ 135 h 10005"/>
              <a:gd name="connsiteX2" fmla="*/ 0 w 10000"/>
              <a:gd name="connsiteY2" fmla="*/ 10005 h 10005"/>
              <a:gd name="connsiteX3" fmla="*/ 1182 w 10000"/>
              <a:gd name="connsiteY3" fmla="*/ 6959 h 10005"/>
              <a:gd name="connsiteX0" fmla="*/ 0 w 10000"/>
              <a:gd name="connsiteY0" fmla="*/ 9870 h 9870"/>
              <a:gd name="connsiteX1" fmla="*/ 7729 w 10000"/>
              <a:gd name="connsiteY1" fmla="*/ 0 h 9870"/>
              <a:gd name="connsiteX2" fmla="*/ 0 w 10000"/>
              <a:gd name="connsiteY2" fmla="*/ 9870 h 9870"/>
              <a:gd name="connsiteX0" fmla="*/ 0 w 10000"/>
              <a:gd name="connsiteY0" fmla="*/ 10084 h 10084"/>
              <a:gd name="connsiteX1" fmla="*/ 7729 w 10000"/>
              <a:gd name="connsiteY1" fmla="*/ 84 h 10084"/>
              <a:gd name="connsiteX2" fmla="*/ 0 w 10000"/>
              <a:gd name="connsiteY2" fmla="*/ 10084 h 10084"/>
              <a:gd name="connsiteX0" fmla="*/ 0 w 10000"/>
              <a:gd name="connsiteY0" fmla="*/ 10000 h 10000"/>
              <a:gd name="connsiteX1" fmla="*/ 7729 w 10000"/>
              <a:gd name="connsiteY1" fmla="*/ 0 h 10000"/>
              <a:gd name="connsiteX2" fmla="*/ 0 w 10000"/>
              <a:gd name="connsiteY2" fmla="*/ 10000 h 10000"/>
              <a:gd name="connsiteX0" fmla="*/ 539 w 10539"/>
              <a:gd name="connsiteY0" fmla="*/ 10000 h 10000"/>
              <a:gd name="connsiteX1" fmla="*/ 8268 w 10539"/>
              <a:gd name="connsiteY1" fmla="*/ 0 h 10000"/>
              <a:gd name="connsiteX2" fmla="*/ 539 w 10539"/>
              <a:gd name="connsiteY2" fmla="*/ 10000 h 10000"/>
              <a:gd name="connsiteX0" fmla="*/ 539 w 10572"/>
              <a:gd name="connsiteY0" fmla="*/ 10000 h 10241"/>
              <a:gd name="connsiteX1" fmla="*/ 8268 w 10572"/>
              <a:gd name="connsiteY1" fmla="*/ 0 h 10241"/>
              <a:gd name="connsiteX2" fmla="*/ 539 w 10572"/>
              <a:gd name="connsiteY2" fmla="*/ 10000 h 10241"/>
              <a:gd name="connsiteX0" fmla="*/ 539 w 9200"/>
              <a:gd name="connsiteY0" fmla="*/ 10000 h 10447"/>
              <a:gd name="connsiteX1" fmla="*/ 8268 w 9200"/>
              <a:gd name="connsiteY1" fmla="*/ 0 h 10447"/>
              <a:gd name="connsiteX2" fmla="*/ 539 w 9200"/>
              <a:gd name="connsiteY2" fmla="*/ 10000 h 10447"/>
              <a:gd name="connsiteX0" fmla="*/ 586 w 10000"/>
              <a:gd name="connsiteY0" fmla="*/ 9146 h 9604"/>
              <a:gd name="connsiteX1" fmla="*/ 8987 w 10000"/>
              <a:gd name="connsiteY1" fmla="*/ 0 h 9604"/>
              <a:gd name="connsiteX2" fmla="*/ 586 w 10000"/>
              <a:gd name="connsiteY2" fmla="*/ 9146 h 9604"/>
              <a:gd name="connsiteX0" fmla="*/ 127 w 9541"/>
              <a:gd name="connsiteY0" fmla="*/ 9523 h 10000"/>
              <a:gd name="connsiteX1" fmla="*/ 8528 w 9541"/>
              <a:gd name="connsiteY1" fmla="*/ 0 h 10000"/>
              <a:gd name="connsiteX2" fmla="*/ 127 w 9541"/>
              <a:gd name="connsiteY2" fmla="*/ 9523 h 10000"/>
              <a:gd name="connsiteX0" fmla="*/ 133 w 10025"/>
              <a:gd name="connsiteY0" fmla="*/ 9523 h 9548"/>
              <a:gd name="connsiteX1" fmla="*/ 8938 w 10025"/>
              <a:gd name="connsiteY1" fmla="*/ 0 h 9548"/>
              <a:gd name="connsiteX2" fmla="*/ 133 w 10025"/>
              <a:gd name="connsiteY2" fmla="*/ 9523 h 9548"/>
              <a:gd name="connsiteX0" fmla="*/ 133 w 9950"/>
              <a:gd name="connsiteY0" fmla="*/ 9974 h 10368"/>
              <a:gd name="connsiteX1" fmla="*/ 8916 w 9950"/>
              <a:gd name="connsiteY1" fmla="*/ 0 h 10368"/>
              <a:gd name="connsiteX2" fmla="*/ 133 w 9950"/>
              <a:gd name="connsiteY2" fmla="*/ 9974 h 10368"/>
              <a:gd name="connsiteX0" fmla="*/ 134 w 9178"/>
              <a:gd name="connsiteY0" fmla="*/ 9620 h 10028"/>
              <a:gd name="connsiteX1" fmla="*/ 8961 w 9178"/>
              <a:gd name="connsiteY1" fmla="*/ 0 h 10028"/>
              <a:gd name="connsiteX2" fmla="*/ 134 w 9178"/>
              <a:gd name="connsiteY2" fmla="*/ 9620 h 10028"/>
              <a:gd name="connsiteX0" fmla="*/ 144 w 10052"/>
              <a:gd name="connsiteY0" fmla="*/ 8793 h 9267"/>
              <a:gd name="connsiteX1" fmla="*/ 9818 w 10052"/>
              <a:gd name="connsiteY1" fmla="*/ 0 h 9267"/>
              <a:gd name="connsiteX2" fmla="*/ 144 w 10052"/>
              <a:gd name="connsiteY2" fmla="*/ 8793 h 9267"/>
              <a:gd name="connsiteX0" fmla="*/ 282 w 10139"/>
              <a:gd name="connsiteY0" fmla="*/ 9489 h 10001"/>
              <a:gd name="connsiteX1" fmla="*/ 9906 w 10139"/>
              <a:gd name="connsiteY1" fmla="*/ 0 h 10001"/>
              <a:gd name="connsiteX2" fmla="*/ 282 w 10139"/>
              <a:gd name="connsiteY2" fmla="*/ 9489 h 10001"/>
              <a:gd name="connsiteX0" fmla="*/ 282 w 10095"/>
              <a:gd name="connsiteY0" fmla="*/ 9489 h 9715"/>
              <a:gd name="connsiteX1" fmla="*/ 9906 w 10095"/>
              <a:gd name="connsiteY1" fmla="*/ 0 h 9715"/>
              <a:gd name="connsiteX2" fmla="*/ 282 w 10095"/>
              <a:gd name="connsiteY2" fmla="*/ 9489 h 9715"/>
              <a:gd name="connsiteX0" fmla="*/ 249 w 9970"/>
              <a:gd name="connsiteY0" fmla="*/ 9767 h 10000"/>
              <a:gd name="connsiteX1" fmla="*/ 9783 w 9970"/>
              <a:gd name="connsiteY1" fmla="*/ 0 h 10000"/>
              <a:gd name="connsiteX2" fmla="*/ 249 w 9970"/>
              <a:gd name="connsiteY2" fmla="*/ 9767 h 10000"/>
              <a:gd name="connsiteX0" fmla="*/ 250 w 9812"/>
              <a:gd name="connsiteY0" fmla="*/ 9767 h 10126"/>
              <a:gd name="connsiteX1" fmla="*/ 9812 w 9812"/>
              <a:gd name="connsiteY1" fmla="*/ 0 h 10126"/>
              <a:gd name="connsiteX2" fmla="*/ 250 w 9812"/>
              <a:gd name="connsiteY2" fmla="*/ 9767 h 1012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9812" h="10126">
                <a:moveTo>
                  <a:pt x="250" y="9767"/>
                </a:moveTo>
                <a:cubicBezTo>
                  <a:pt x="-1439" y="2513"/>
                  <a:pt x="5874" y="3410"/>
                  <a:pt x="9812" y="0"/>
                </a:cubicBezTo>
                <a:cubicBezTo>
                  <a:pt x="8794" y="10306"/>
                  <a:pt x="2521" y="10769"/>
                  <a:pt x="250" y="9767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50" name="Freeform 39"/>
          <xdr:cNvSpPr>
            <a:spLocks/>
          </xdr:cNvSpPr>
        </xdr:nvSpPr>
        <xdr:spPr bwMode="auto">
          <a:xfrm>
            <a:off x="2041768" y="1722390"/>
            <a:ext cx="227842" cy="209415"/>
          </a:xfrm>
          <a:custGeom>
            <a:avLst/>
            <a:gdLst>
              <a:gd name="T0" fmla="*/ 8 w 62"/>
              <a:gd name="T1" fmla="*/ 26 h 57"/>
              <a:gd name="T2" fmla="*/ 62 w 62"/>
              <a:gd name="T3" fmla="*/ 34 h 57"/>
              <a:gd name="T4" fmla="*/ 0 w 62"/>
              <a:gd name="T5" fmla="*/ 32 h 57"/>
              <a:gd name="T6" fmla="*/ 8 w 62"/>
              <a:gd name="T7" fmla="*/ 26 h 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2" h="57">
                <a:moveTo>
                  <a:pt x="8" y="26"/>
                </a:moveTo>
                <a:cubicBezTo>
                  <a:pt x="32" y="10"/>
                  <a:pt x="42" y="0"/>
                  <a:pt x="62" y="34"/>
                </a:cubicBezTo>
                <a:cubicBezTo>
                  <a:pt x="44" y="57"/>
                  <a:pt x="18" y="33"/>
                  <a:pt x="0" y="32"/>
                </a:cubicBezTo>
                <a:lnTo>
                  <a:pt x="8" y="26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51" name="Freeform 40"/>
          <xdr:cNvSpPr>
            <a:spLocks/>
          </xdr:cNvSpPr>
        </xdr:nvSpPr>
        <xdr:spPr bwMode="auto">
          <a:xfrm>
            <a:off x="1641073" y="1692416"/>
            <a:ext cx="191840" cy="239390"/>
          </a:xfrm>
          <a:custGeom>
            <a:avLst/>
            <a:gdLst>
              <a:gd name="T0" fmla="*/ 51 w 51"/>
              <a:gd name="T1" fmla="*/ 56 h 63"/>
              <a:gd name="T2" fmla="*/ 30 w 51"/>
              <a:gd name="T3" fmla="*/ 0 h 63"/>
              <a:gd name="T4" fmla="*/ 45 w 51"/>
              <a:gd name="T5" fmla="*/ 46 h 63"/>
              <a:gd name="T6" fmla="*/ 51 w 51"/>
              <a:gd name="T7" fmla="*/ 56 h 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1" h="63">
                <a:moveTo>
                  <a:pt x="51" y="56"/>
                </a:moveTo>
                <a:cubicBezTo>
                  <a:pt x="23" y="63"/>
                  <a:pt x="0" y="17"/>
                  <a:pt x="30" y="0"/>
                </a:cubicBezTo>
                <a:cubicBezTo>
                  <a:pt x="45" y="14"/>
                  <a:pt x="44" y="42"/>
                  <a:pt x="45" y="46"/>
                </a:cubicBezTo>
                <a:cubicBezTo>
                  <a:pt x="47" y="52"/>
                  <a:pt x="51" y="56"/>
                  <a:pt x="51" y="56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52" name="Freeform 41"/>
          <xdr:cNvSpPr>
            <a:spLocks/>
          </xdr:cNvSpPr>
        </xdr:nvSpPr>
        <xdr:spPr bwMode="auto">
          <a:xfrm>
            <a:off x="1832913" y="1569641"/>
            <a:ext cx="189869" cy="228303"/>
          </a:xfrm>
          <a:custGeom>
            <a:avLst/>
            <a:gdLst>
              <a:gd name="T0" fmla="*/ 28 w 49"/>
              <a:gd name="T1" fmla="*/ 55 h 62"/>
              <a:gd name="T2" fmla="*/ 25 w 49"/>
              <a:gd name="T3" fmla="*/ 0 h 62"/>
              <a:gd name="T4" fmla="*/ 19 w 49"/>
              <a:gd name="T5" fmla="*/ 62 h 62"/>
              <a:gd name="T6" fmla="*/ 28 w 49"/>
              <a:gd name="T7" fmla="*/ 55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49" h="62">
                <a:moveTo>
                  <a:pt x="28" y="55"/>
                </a:moveTo>
                <a:cubicBezTo>
                  <a:pt x="49" y="41"/>
                  <a:pt x="42" y="17"/>
                  <a:pt x="25" y="0"/>
                </a:cubicBezTo>
                <a:cubicBezTo>
                  <a:pt x="0" y="11"/>
                  <a:pt x="8" y="42"/>
                  <a:pt x="19" y="62"/>
                </a:cubicBezTo>
                <a:lnTo>
                  <a:pt x="28" y="55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53" name="Freeform 43"/>
          <xdr:cNvSpPr>
            <a:spLocks/>
          </xdr:cNvSpPr>
        </xdr:nvSpPr>
        <xdr:spPr bwMode="auto">
          <a:xfrm>
            <a:off x="1504229" y="1349473"/>
            <a:ext cx="315254" cy="362166"/>
          </a:xfrm>
          <a:custGeom>
            <a:avLst/>
            <a:gdLst>
              <a:gd name="T0" fmla="*/ 16 w 83"/>
              <a:gd name="T1" fmla="*/ 84 h 96"/>
              <a:gd name="T2" fmla="*/ 47 w 83"/>
              <a:gd name="T3" fmla="*/ 19 h 96"/>
              <a:gd name="T4" fmla="*/ 1 w 83"/>
              <a:gd name="T5" fmla="*/ 91 h 96"/>
              <a:gd name="T6" fmla="*/ 16 w 83"/>
              <a:gd name="T7" fmla="*/ 84 h 9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83" h="96">
                <a:moveTo>
                  <a:pt x="16" y="84"/>
                </a:moveTo>
                <a:cubicBezTo>
                  <a:pt x="22" y="80"/>
                  <a:pt x="83" y="49"/>
                  <a:pt x="47" y="19"/>
                </a:cubicBezTo>
                <a:cubicBezTo>
                  <a:pt x="26" y="0"/>
                  <a:pt x="0" y="86"/>
                  <a:pt x="1" y="91"/>
                </a:cubicBezTo>
                <a:cubicBezTo>
                  <a:pt x="1" y="96"/>
                  <a:pt x="6" y="90"/>
                  <a:pt x="16" y="84"/>
                </a:cubicBez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54" name="Freeform 44"/>
          <xdr:cNvSpPr>
            <a:spLocks/>
          </xdr:cNvSpPr>
        </xdr:nvSpPr>
        <xdr:spPr bwMode="auto">
          <a:xfrm>
            <a:off x="1365764" y="657797"/>
            <a:ext cx="294296" cy="324388"/>
          </a:xfrm>
          <a:custGeom>
            <a:avLst/>
            <a:gdLst>
              <a:gd name="T0" fmla="*/ 13 w 79"/>
              <a:gd name="T1" fmla="*/ 77 h 86"/>
              <a:gd name="T2" fmla="*/ 33 w 79"/>
              <a:gd name="T3" fmla="*/ 13 h 86"/>
              <a:gd name="T4" fmla="*/ 21 w 79"/>
              <a:gd name="T5" fmla="*/ 86 h 86"/>
              <a:gd name="T6" fmla="*/ 13 w 79"/>
              <a:gd name="T7" fmla="*/ 77 h 8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79" h="86">
                <a:moveTo>
                  <a:pt x="13" y="77"/>
                </a:moveTo>
                <a:cubicBezTo>
                  <a:pt x="10" y="66"/>
                  <a:pt x="0" y="0"/>
                  <a:pt x="33" y="13"/>
                </a:cubicBezTo>
                <a:cubicBezTo>
                  <a:pt x="79" y="31"/>
                  <a:pt x="39" y="76"/>
                  <a:pt x="21" y="86"/>
                </a:cubicBezTo>
                <a:cubicBezTo>
                  <a:pt x="21" y="86"/>
                  <a:pt x="16" y="84"/>
                  <a:pt x="13" y="77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55" name="Freeform 45"/>
          <xdr:cNvSpPr>
            <a:spLocks/>
          </xdr:cNvSpPr>
        </xdr:nvSpPr>
        <xdr:spPr bwMode="auto">
          <a:xfrm rot="576951">
            <a:off x="1469168" y="1023662"/>
            <a:ext cx="237336" cy="266080"/>
          </a:xfrm>
          <a:custGeom>
            <a:avLst/>
            <a:gdLst>
              <a:gd name="T0" fmla="*/ 5 w 65"/>
              <a:gd name="T1" fmla="*/ 71 h 71"/>
              <a:gd name="T2" fmla="*/ 55 w 65"/>
              <a:gd name="T3" fmla="*/ 4 h 71"/>
              <a:gd name="T4" fmla="*/ 0 w 65"/>
              <a:gd name="T5" fmla="*/ 60 h 71"/>
              <a:gd name="T6" fmla="*/ 5 w 65"/>
              <a:gd name="T7" fmla="*/ 71 h 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5" h="71">
                <a:moveTo>
                  <a:pt x="5" y="71"/>
                </a:moveTo>
                <a:cubicBezTo>
                  <a:pt x="20" y="52"/>
                  <a:pt x="65" y="41"/>
                  <a:pt x="55" y="4"/>
                </a:cubicBezTo>
                <a:cubicBezTo>
                  <a:pt x="5" y="0"/>
                  <a:pt x="2" y="22"/>
                  <a:pt x="0" y="60"/>
                </a:cubicBezTo>
                <a:lnTo>
                  <a:pt x="5" y="71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56" name="Freeform 46"/>
          <xdr:cNvSpPr>
            <a:spLocks/>
          </xdr:cNvSpPr>
        </xdr:nvSpPr>
        <xdr:spPr bwMode="auto">
          <a:xfrm>
            <a:off x="1126458" y="1353795"/>
            <a:ext cx="267786" cy="247192"/>
          </a:xfrm>
          <a:custGeom>
            <a:avLst/>
            <a:gdLst>
              <a:gd name="T0" fmla="*/ 69 w 72"/>
              <a:gd name="T1" fmla="*/ 30 h 66"/>
              <a:gd name="T2" fmla="*/ 5 w 72"/>
              <a:gd name="T3" fmla="*/ 4 h 66"/>
              <a:gd name="T4" fmla="*/ 72 w 72"/>
              <a:gd name="T5" fmla="*/ 32 h 66"/>
              <a:gd name="T6" fmla="*/ 69 w 72"/>
              <a:gd name="T7" fmla="*/ 30 h 6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72" h="66">
                <a:moveTo>
                  <a:pt x="69" y="30"/>
                </a:moveTo>
                <a:cubicBezTo>
                  <a:pt x="52" y="18"/>
                  <a:pt x="30" y="0"/>
                  <a:pt x="5" y="4"/>
                </a:cubicBezTo>
                <a:cubicBezTo>
                  <a:pt x="0" y="47"/>
                  <a:pt x="58" y="66"/>
                  <a:pt x="72" y="32"/>
                </a:cubicBezTo>
                <a:lnTo>
                  <a:pt x="69" y="30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57" name="Freeform 47"/>
          <xdr:cNvSpPr>
            <a:spLocks/>
          </xdr:cNvSpPr>
        </xdr:nvSpPr>
        <xdr:spPr bwMode="auto">
          <a:xfrm>
            <a:off x="1060004" y="867212"/>
            <a:ext cx="248799" cy="237748"/>
          </a:xfrm>
          <a:custGeom>
            <a:avLst/>
            <a:gdLst>
              <a:gd name="T0" fmla="*/ 67 w 68"/>
              <a:gd name="T1" fmla="*/ 48 h 62"/>
              <a:gd name="T2" fmla="*/ 8 w 68"/>
              <a:gd name="T3" fmla="*/ 5 h 62"/>
              <a:gd name="T4" fmla="*/ 66 w 68"/>
              <a:gd name="T5" fmla="*/ 62 h 62"/>
              <a:gd name="T6" fmla="*/ 67 w 68"/>
              <a:gd name="T7" fmla="*/ 48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8" h="62">
                <a:moveTo>
                  <a:pt x="67" y="48"/>
                </a:moveTo>
                <a:cubicBezTo>
                  <a:pt x="68" y="15"/>
                  <a:pt x="38" y="0"/>
                  <a:pt x="8" y="5"/>
                </a:cubicBezTo>
                <a:cubicBezTo>
                  <a:pt x="0" y="40"/>
                  <a:pt x="39" y="58"/>
                  <a:pt x="66" y="62"/>
                </a:cubicBezTo>
                <a:lnTo>
                  <a:pt x="67" y="48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58" name="Freeform 49"/>
          <xdr:cNvSpPr>
            <a:spLocks/>
          </xdr:cNvSpPr>
        </xdr:nvSpPr>
        <xdr:spPr bwMode="auto">
          <a:xfrm>
            <a:off x="1327790" y="998060"/>
            <a:ext cx="256323" cy="1256492"/>
          </a:xfrm>
          <a:custGeom>
            <a:avLst/>
            <a:gdLst>
              <a:gd name="T0" fmla="*/ 63 w 66"/>
              <a:gd name="T1" fmla="*/ 309 h 309"/>
              <a:gd name="T2" fmla="*/ 62 w 66"/>
              <a:gd name="T3" fmla="*/ 309 h 309"/>
              <a:gd name="T4" fmla="*/ 46 w 66"/>
              <a:gd name="T5" fmla="*/ 246 h 309"/>
              <a:gd name="T6" fmla="*/ 47 w 66"/>
              <a:gd name="T7" fmla="*/ 234 h 309"/>
              <a:gd name="T8" fmla="*/ 48 w 66"/>
              <a:gd name="T9" fmla="*/ 217 h 309"/>
              <a:gd name="T10" fmla="*/ 47 w 66"/>
              <a:gd name="T11" fmla="*/ 159 h 309"/>
              <a:gd name="T12" fmla="*/ 29 w 66"/>
              <a:gd name="T13" fmla="*/ 112 h 309"/>
              <a:gd name="T14" fmla="*/ 14 w 66"/>
              <a:gd name="T15" fmla="*/ 77 h 309"/>
              <a:gd name="T16" fmla="*/ 24 w 66"/>
              <a:gd name="T17" fmla="*/ 0 h 309"/>
              <a:gd name="T18" fmla="*/ 27 w 66"/>
              <a:gd name="T19" fmla="*/ 2 h 309"/>
              <a:gd name="T20" fmla="*/ 26 w 66"/>
              <a:gd name="T21" fmla="*/ 6 h 309"/>
              <a:gd name="T22" fmla="*/ 20 w 66"/>
              <a:gd name="T23" fmla="*/ 76 h 309"/>
              <a:gd name="T24" fmla="*/ 34 w 66"/>
              <a:gd name="T25" fmla="*/ 108 h 309"/>
              <a:gd name="T26" fmla="*/ 53 w 66"/>
              <a:gd name="T27" fmla="*/ 157 h 309"/>
              <a:gd name="T28" fmla="*/ 54 w 66"/>
              <a:gd name="T29" fmla="*/ 217 h 309"/>
              <a:gd name="T30" fmla="*/ 53 w 66"/>
              <a:gd name="T31" fmla="*/ 234 h 309"/>
              <a:gd name="T32" fmla="*/ 52 w 66"/>
              <a:gd name="T33" fmla="*/ 247 h 309"/>
              <a:gd name="T34" fmla="*/ 63 w 66"/>
              <a:gd name="T35" fmla="*/ 303 h 309"/>
              <a:gd name="T36" fmla="*/ 65 w 66"/>
              <a:gd name="T37" fmla="*/ 307 h 309"/>
              <a:gd name="T38" fmla="*/ 63 w 66"/>
              <a:gd name="T39" fmla="*/ 309 h 309"/>
              <a:gd name="connsiteX0" fmla="*/ 8258 w 8620"/>
              <a:gd name="connsiteY0" fmla="*/ 10000 h 10000"/>
              <a:gd name="connsiteX1" fmla="*/ 8107 w 8620"/>
              <a:gd name="connsiteY1" fmla="*/ 10000 h 10000"/>
              <a:gd name="connsiteX2" fmla="*/ 5683 w 8620"/>
              <a:gd name="connsiteY2" fmla="*/ 7961 h 10000"/>
              <a:gd name="connsiteX3" fmla="*/ 5834 w 8620"/>
              <a:gd name="connsiteY3" fmla="*/ 7573 h 10000"/>
              <a:gd name="connsiteX4" fmla="*/ 5986 w 8620"/>
              <a:gd name="connsiteY4" fmla="*/ 7023 h 10000"/>
              <a:gd name="connsiteX5" fmla="*/ 5834 w 8620"/>
              <a:gd name="connsiteY5" fmla="*/ 5146 h 10000"/>
              <a:gd name="connsiteX6" fmla="*/ 3107 w 8620"/>
              <a:gd name="connsiteY6" fmla="*/ 3625 h 10000"/>
              <a:gd name="connsiteX7" fmla="*/ 834 w 8620"/>
              <a:gd name="connsiteY7" fmla="*/ 2492 h 10000"/>
              <a:gd name="connsiteX8" fmla="*/ 2349 w 8620"/>
              <a:gd name="connsiteY8" fmla="*/ 0 h 10000"/>
              <a:gd name="connsiteX9" fmla="*/ 2804 w 8620"/>
              <a:gd name="connsiteY9" fmla="*/ 65 h 10000"/>
              <a:gd name="connsiteX10" fmla="*/ 2652 w 8620"/>
              <a:gd name="connsiteY10" fmla="*/ 194 h 10000"/>
              <a:gd name="connsiteX11" fmla="*/ 3865 w 8620"/>
              <a:gd name="connsiteY11" fmla="*/ 3495 h 10000"/>
              <a:gd name="connsiteX12" fmla="*/ 6743 w 8620"/>
              <a:gd name="connsiteY12" fmla="*/ 5081 h 10000"/>
              <a:gd name="connsiteX13" fmla="*/ 6895 w 8620"/>
              <a:gd name="connsiteY13" fmla="*/ 7023 h 10000"/>
              <a:gd name="connsiteX14" fmla="*/ 6743 w 8620"/>
              <a:gd name="connsiteY14" fmla="*/ 7573 h 10000"/>
              <a:gd name="connsiteX15" fmla="*/ 6592 w 8620"/>
              <a:gd name="connsiteY15" fmla="*/ 7994 h 10000"/>
              <a:gd name="connsiteX16" fmla="*/ 8258 w 8620"/>
              <a:gd name="connsiteY16" fmla="*/ 9806 h 10000"/>
              <a:gd name="connsiteX17" fmla="*/ 8561 w 8620"/>
              <a:gd name="connsiteY17" fmla="*/ 9935 h 10000"/>
              <a:gd name="connsiteX18" fmla="*/ 8258 w 8620"/>
              <a:gd name="connsiteY18" fmla="*/ 10000 h 10000"/>
              <a:gd name="connsiteX0" fmla="*/ 9579 w 10000"/>
              <a:gd name="connsiteY0" fmla="*/ 10000 h 10000"/>
              <a:gd name="connsiteX1" fmla="*/ 9404 w 10000"/>
              <a:gd name="connsiteY1" fmla="*/ 10000 h 10000"/>
              <a:gd name="connsiteX2" fmla="*/ 6592 w 10000"/>
              <a:gd name="connsiteY2" fmla="*/ 7961 h 10000"/>
              <a:gd name="connsiteX3" fmla="*/ 6767 w 10000"/>
              <a:gd name="connsiteY3" fmla="*/ 7573 h 10000"/>
              <a:gd name="connsiteX4" fmla="*/ 6943 w 10000"/>
              <a:gd name="connsiteY4" fmla="*/ 7023 h 10000"/>
              <a:gd name="connsiteX5" fmla="*/ 6767 w 10000"/>
              <a:gd name="connsiteY5" fmla="*/ 5146 h 10000"/>
              <a:gd name="connsiteX6" fmla="*/ 3603 w 10000"/>
              <a:gd name="connsiteY6" fmla="*/ 3625 h 10000"/>
              <a:gd name="connsiteX7" fmla="*/ 967 w 10000"/>
              <a:gd name="connsiteY7" fmla="*/ 2492 h 10000"/>
              <a:gd name="connsiteX8" fmla="*/ 2724 w 10000"/>
              <a:gd name="connsiteY8" fmla="*/ 0 h 10000"/>
              <a:gd name="connsiteX9" fmla="*/ 3252 w 10000"/>
              <a:gd name="connsiteY9" fmla="*/ 65 h 10000"/>
              <a:gd name="connsiteX10" fmla="*/ 3076 w 10000"/>
              <a:gd name="connsiteY10" fmla="*/ 194 h 10000"/>
              <a:gd name="connsiteX11" fmla="*/ 7822 w 10000"/>
              <a:gd name="connsiteY11" fmla="*/ 5081 h 10000"/>
              <a:gd name="connsiteX12" fmla="*/ 7998 w 10000"/>
              <a:gd name="connsiteY12" fmla="*/ 7023 h 10000"/>
              <a:gd name="connsiteX13" fmla="*/ 7822 w 10000"/>
              <a:gd name="connsiteY13" fmla="*/ 7573 h 10000"/>
              <a:gd name="connsiteX14" fmla="*/ 7646 w 10000"/>
              <a:gd name="connsiteY14" fmla="*/ 7994 h 10000"/>
              <a:gd name="connsiteX15" fmla="*/ 9579 w 10000"/>
              <a:gd name="connsiteY15" fmla="*/ 9806 h 10000"/>
              <a:gd name="connsiteX16" fmla="*/ 9931 w 10000"/>
              <a:gd name="connsiteY16" fmla="*/ 9935 h 10000"/>
              <a:gd name="connsiteX17" fmla="*/ 9579 w 10000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3603 w 10492"/>
              <a:gd name="connsiteY6" fmla="*/ 3625 h 10000"/>
              <a:gd name="connsiteX7" fmla="*/ 967 w 10492"/>
              <a:gd name="connsiteY7" fmla="*/ 2492 h 10000"/>
              <a:gd name="connsiteX8" fmla="*/ 2724 w 10492"/>
              <a:gd name="connsiteY8" fmla="*/ 0 h 10000"/>
              <a:gd name="connsiteX9" fmla="*/ 3252 w 10492"/>
              <a:gd name="connsiteY9" fmla="*/ 65 h 10000"/>
              <a:gd name="connsiteX10" fmla="*/ 3076 w 10492"/>
              <a:gd name="connsiteY10" fmla="*/ 194 h 10000"/>
              <a:gd name="connsiteX11" fmla="*/ 10377 w 10492"/>
              <a:gd name="connsiteY11" fmla="*/ 4865 h 10000"/>
              <a:gd name="connsiteX12" fmla="*/ 7998 w 10492"/>
              <a:gd name="connsiteY12" fmla="*/ 7023 h 10000"/>
              <a:gd name="connsiteX13" fmla="*/ 7822 w 10492"/>
              <a:gd name="connsiteY13" fmla="*/ 7573 h 10000"/>
              <a:gd name="connsiteX14" fmla="*/ 7646 w 10492"/>
              <a:gd name="connsiteY14" fmla="*/ 7994 h 10000"/>
              <a:gd name="connsiteX15" fmla="*/ 9579 w 10492"/>
              <a:gd name="connsiteY15" fmla="*/ 9806 h 10000"/>
              <a:gd name="connsiteX16" fmla="*/ 9931 w 10492"/>
              <a:gd name="connsiteY16" fmla="*/ 9935 h 10000"/>
              <a:gd name="connsiteX17" fmla="*/ 9579 w 10492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967 w 10492"/>
              <a:gd name="connsiteY6" fmla="*/ 2492 h 10000"/>
              <a:gd name="connsiteX7" fmla="*/ 2724 w 10492"/>
              <a:gd name="connsiteY7" fmla="*/ 0 h 10000"/>
              <a:gd name="connsiteX8" fmla="*/ 3252 w 10492"/>
              <a:gd name="connsiteY8" fmla="*/ 65 h 10000"/>
              <a:gd name="connsiteX9" fmla="*/ 3076 w 10492"/>
              <a:gd name="connsiteY9" fmla="*/ 194 h 10000"/>
              <a:gd name="connsiteX10" fmla="*/ 10377 w 10492"/>
              <a:gd name="connsiteY10" fmla="*/ 4865 h 10000"/>
              <a:gd name="connsiteX11" fmla="*/ 7998 w 10492"/>
              <a:gd name="connsiteY11" fmla="*/ 7023 h 10000"/>
              <a:gd name="connsiteX12" fmla="*/ 7822 w 10492"/>
              <a:gd name="connsiteY12" fmla="*/ 7573 h 10000"/>
              <a:gd name="connsiteX13" fmla="*/ 7646 w 10492"/>
              <a:gd name="connsiteY13" fmla="*/ 7994 h 10000"/>
              <a:gd name="connsiteX14" fmla="*/ 9579 w 10492"/>
              <a:gd name="connsiteY14" fmla="*/ 9806 h 10000"/>
              <a:gd name="connsiteX15" fmla="*/ 9931 w 10492"/>
              <a:gd name="connsiteY15" fmla="*/ 9935 h 10000"/>
              <a:gd name="connsiteX16" fmla="*/ 9579 w 10492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7822 w 10865"/>
              <a:gd name="connsiteY12" fmla="*/ 7573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10387 w 10865"/>
              <a:gd name="connsiteY13" fmla="*/ 8389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5859 w 10865"/>
              <a:gd name="connsiteY0" fmla="*/ 10287 h 10287"/>
              <a:gd name="connsiteX1" fmla="*/ 9404 w 10865"/>
              <a:gd name="connsiteY1" fmla="*/ 10000 h 10287"/>
              <a:gd name="connsiteX2" fmla="*/ 6592 w 10865"/>
              <a:gd name="connsiteY2" fmla="*/ 7961 h 10287"/>
              <a:gd name="connsiteX3" fmla="*/ 6767 w 10865"/>
              <a:gd name="connsiteY3" fmla="*/ 7573 h 10287"/>
              <a:gd name="connsiteX4" fmla="*/ 6943 w 10865"/>
              <a:gd name="connsiteY4" fmla="*/ 7023 h 10287"/>
              <a:gd name="connsiteX5" fmla="*/ 6767 w 10865"/>
              <a:gd name="connsiteY5" fmla="*/ 5146 h 10287"/>
              <a:gd name="connsiteX6" fmla="*/ 967 w 10865"/>
              <a:gd name="connsiteY6" fmla="*/ 2492 h 10287"/>
              <a:gd name="connsiteX7" fmla="*/ 2724 w 10865"/>
              <a:gd name="connsiteY7" fmla="*/ 0 h 10287"/>
              <a:gd name="connsiteX8" fmla="*/ 3252 w 10865"/>
              <a:gd name="connsiteY8" fmla="*/ 65 h 10287"/>
              <a:gd name="connsiteX9" fmla="*/ 3076 w 10865"/>
              <a:gd name="connsiteY9" fmla="*/ 194 h 10287"/>
              <a:gd name="connsiteX10" fmla="*/ 10377 w 10865"/>
              <a:gd name="connsiteY10" fmla="*/ 4865 h 10287"/>
              <a:gd name="connsiteX11" fmla="*/ 10563 w 10865"/>
              <a:gd name="connsiteY11" fmla="*/ 6915 h 10287"/>
              <a:gd name="connsiteX12" fmla="*/ 10759 w 10865"/>
              <a:gd name="connsiteY12" fmla="*/ 7609 h 10287"/>
              <a:gd name="connsiteX13" fmla="*/ 10387 w 10865"/>
              <a:gd name="connsiteY13" fmla="*/ 8389 h 10287"/>
              <a:gd name="connsiteX14" fmla="*/ 9579 w 10865"/>
              <a:gd name="connsiteY14" fmla="*/ 9806 h 10287"/>
              <a:gd name="connsiteX15" fmla="*/ 9931 w 10865"/>
              <a:gd name="connsiteY15" fmla="*/ 9935 h 10287"/>
              <a:gd name="connsiteX16" fmla="*/ 5859 w 10865"/>
              <a:gd name="connsiteY16" fmla="*/ 10287 h 10287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9579 w 10865"/>
              <a:gd name="connsiteY14" fmla="*/ 9806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5859 w 10865"/>
              <a:gd name="connsiteY14" fmla="*/ 9051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5265"/>
              <a:gd name="connsiteY0" fmla="*/ 10287 h 10341"/>
              <a:gd name="connsiteX1" fmla="*/ 9404 w 15265"/>
              <a:gd name="connsiteY1" fmla="*/ 10000 h 10341"/>
              <a:gd name="connsiteX2" fmla="*/ 6592 w 15265"/>
              <a:gd name="connsiteY2" fmla="*/ 7961 h 10341"/>
              <a:gd name="connsiteX3" fmla="*/ 6767 w 15265"/>
              <a:gd name="connsiteY3" fmla="*/ 7573 h 10341"/>
              <a:gd name="connsiteX4" fmla="*/ 6943 w 15265"/>
              <a:gd name="connsiteY4" fmla="*/ 7023 h 10341"/>
              <a:gd name="connsiteX5" fmla="*/ 6767 w 15265"/>
              <a:gd name="connsiteY5" fmla="*/ 5146 h 10341"/>
              <a:gd name="connsiteX6" fmla="*/ 967 w 15265"/>
              <a:gd name="connsiteY6" fmla="*/ 2492 h 10341"/>
              <a:gd name="connsiteX7" fmla="*/ 2724 w 15265"/>
              <a:gd name="connsiteY7" fmla="*/ 0 h 10341"/>
              <a:gd name="connsiteX8" fmla="*/ 3252 w 15265"/>
              <a:gd name="connsiteY8" fmla="*/ 65 h 10341"/>
              <a:gd name="connsiteX9" fmla="*/ 3076 w 15265"/>
              <a:gd name="connsiteY9" fmla="*/ 194 h 10341"/>
              <a:gd name="connsiteX10" fmla="*/ 10377 w 15265"/>
              <a:gd name="connsiteY10" fmla="*/ 4865 h 10341"/>
              <a:gd name="connsiteX11" fmla="*/ 10563 w 15265"/>
              <a:gd name="connsiteY11" fmla="*/ 6915 h 10341"/>
              <a:gd name="connsiteX12" fmla="*/ 10759 w 15265"/>
              <a:gd name="connsiteY12" fmla="*/ 7609 h 10341"/>
              <a:gd name="connsiteX13" fmla="*/ 10387 w 15265"/>
              <a:gd name="connsiteY13" fmla="*/ 8389 h 10341"/>
              <a:gd name="connsiteX14" fmla="*/ 15257 w 15265"/>
              <a:gd name="connsiteY14" fmla="*/ 9806 h 10341"/>
              <a:gd name="connsiteX15" fmla="*/ 4449 w 15265"/>
              <a:gd name="connsiteY15" fmla="*/ 9430 h 10341"/>
              <a:gd name="connsiteX16" fmla="*/ 5859 w 15265"/>
              <a:gd name="connsiteY16" fmla="*/ 10287 h 10341"/>
              <a:gd name="connsiteX0" fmla="*/ 5859 w 15257"/>
              <a:gd name="connsiteY0" fmla="*/ 10287 h 10341"/>
              <a:gd name="connsiteX1" fmla="*/ 9404 w 15257"/>
              <a:gd name="connsiteY1" fmla="*/ 10000 h 10341"/>
              <a:gd name="connsiteX2" fmla="*/ 6592 w 15257"/>
              <a:gd name="connsiteY2" fmla="*/ 7961 h 10341"/>
              <a:gd name="connsiteX3" fmla="*/ 6767 w 15257"/>
              <a:gd name="connsiteY3" fmla="*/ 7573 h 10341"/>
              <a:gd name="connsiteX4" fmla="*/ 6943 w 15257"/>
              <a:gd name="connsiteY4" fmla="*/ 7023 h 10341"/>
              <a:gd name="connsiteX5" fmla="*/ 6767 w 15257"/>
              <a:gd name="connsiteY5" fmla="*/ 5146 h 10341"/>
              <a:gd name="connsiteX6" fmla="*/ 967 w 15257"/>
              <a:gd name="connsiteY6" fmla="*/ 2492 h 10341"/>
              <a:gd name="connsiteX7" fmla="*/ 2724 w 15257"/>
              <a:gd name="connsiteY7" fmla="*/ 0 h 10341"/>
              <a:gd name="connsiteX8" fmla="*/ 3252 w 15257"/>
              <a:gd name="connsiteY8" fmla="*/ 65 h 10341"/>
              <a:gd name="connsiteX9" fmla="*/ 3076 w 15257"/>
              <a:gd name="connsiteY9" fmla="*/ 194 h 10341"/>
              <a:gd name="connsiteX10" fmla="*/ 10377 w 15257"/>
              <a:gd name="connsiteY10" fmla="*/ 4865 h 10341"/>
              <a:gd name="connsiteX11" fmla="*/ 10563 w 15257"/>
              <a:gd name="connsiteY11" fmla="*/ 6915 h 10341"/>
              <a:gd name="connsiteX12" fmla="*/ 10759 w 15257"/>
              <a:gd name="connsiteY12" fmla="*/ 7609 h 10341"/>
              <a:gd name="connsiteX13" fmla="*/ 10387 w 15257"/>
              <a:gd name="connsiteY13" fmla="*/ 8389 h 10341"/>
              <a:gd name="connsiteX14" fmla="*/ 15257 w 15257"/>
              <a:gd name="connsiteY14" fmla="*/ 9806 h 10341"/>
              <a:gd name="connsiteX15" fmla="*/ 14354 w 15257"/>
              <a:gd name="connsiteY15" fmla="*/ 10275 h 10341"/>
              <a:gd name="connsiteX16" fmla="*/ 4449 w 15257"/>
              <a:gd name="connsiteY16" fmla="*/ 9430 h 10341"/>
              <a:gd name="connsiteX17" fmla="*/ 5859 w 15257"/>
              <a:gd name="connsiteY17" fmla="*/ 10287 h 10341"/>
              <a:gd name="connsiteX0" fmla="*/ 5859 w 15257"/>
              <a:gd name="connsiteY0" fmla="*/ 10287 h 18996"/>
              <a:gd name="connsiteX1" fmla="*/ 9404 w 15257"/>
              <a:gd name="connsiteY1" fmla="*/ 10000 h 18996"/>
              <a:gd name="connsiteX2" fmla="*/ 6592 w 15257"/>
              <a:gd name="connsiteY2" fmla="*/ 7961 h 18996"/>
              <a:gd name="connsiteX3" fmla="*/ 6767 w 15257"/>
              <a:gd name="connsiteY3" fmla="*/ 7573 h 18996"/>
              <a:gd name="connsiteX4" fmla="*/ 6943 w 15257"/>
              <a:gd name="connsiteY4" fmla="*/ 7023 h 18996"/>
              <a:gd name="connsiteX5" fmla="*/ 6767 w 15257"/>
              <a:gd name="connsiteY5" fmla="*/ 5146 h 18996"/>
              <a:gd name="connsiteX6" fmla="*/ 967 w 15257"/>
              <a:gd name="connsiteY6" fmla="*/ 2492 h 18996"/>
              <a:gd name="connsiteX7" fmla="*/ 2724 w 15257"/>
              <a:gd name="connsiteY7" fmla="*/ 0 h 18996"/>
              <a:gd name="connsiteX8" fmla="*/ 3252 w 15257"/>
              <a:gd name="connsiteY8" fmla="*/ 65 h 18996"/>
              <a:gd name="connsiteX9" fmla="*/ 3076 w 15257"/>
              <a:gd name="connsiteY9" fmla="*/ 194 h 18996"/>
              <a:gd name="connsiteX10" fmla="*/ 10377 w 15257"/>
              <a:gd name="connsiteY10" fmla="*/ 4865 h 18996"/>
              <a:gd name="connsiteX11" fmla="*/ 10563 w 15257"/>
              <a:gd name="connsiteY11" fmla="*/ 6915 h 18996"/>
              <a:gd name="connsiteX12" fmla="*/ 10759 w 15257"/>
              <a:gd name="connsiteY12" fmla="*/ 7609 h 18996"/>
              <a:gd name="connsiteX13" fmla="*/ 10387 w 15257"/>
              <a:gd name="connsiteY13" fmla="*/ 8389 h 18996"/>
              <a:gd name="connsiteX14" fmla="*/ 15257 w 15257"/>
              <a:gd name="connsiteY14" fmla="*/ 9806 h 18996"/>
              <a:gd name="connsiteX15" fmla="*/ 14354 w 15257"/>
              <a:gd name="connsiteY15" fmla="*/ 10275 h 18996"/>
              <a:gd name="connsiteX16" fmla="*/ 11823 w 15257"/>
              <a:gd name="connsiteY16" fmla="*/ 18996 h 18996"/>
              <a:gd name="connsiteX17" fmla="*/ 5859 w 15257"/>
              <a:gd name="connsiteY17" fmla="*/ 10287 h 18996"/>
              <a:gd name="connsiteX0" fmla="*/ 5859 w 15257"/>
              <a:gd name="connsiteY0" fmla="*/ 10287 h 10328"/>
              <a:gd name="connsiteX1" fmla="*/ 9404 w 15257"/>
              <a:gd name="connsiteY1" fmla="*/ 10000 h 10328"/>
              <a:gd name="connsiteX2" fmla="*/ 6592 w 15257"/>
              <a:gd name="connsiteY2" fmla="*/ 7961 h 10328"/>
              <a:gd name="connsiteX3" fmla="*/ 6767 w 15257"/>
              <a:gd name="connsiteY3" fmla="*/ 7573 h 10328"/>
              <a:gd name="connsiteX4" fmla="*/ 6943 w 15257"/>
              <a:gd name="connsiteY4" fmla="*/ 7023 h 10328"/>
              <a:gd name="connsiteX5" fmla="*/ 6767 w 15257"/>
              <a:gd name="connsiteY5" fmla="*/ 5146 h 10328"/>
              <a:gd name="connsiteX6" fmla="*/ 967 w 15257"/>
              <a:gd name="connsiteY6" fmla="*/ 2492 h 10328"/>
              <a:gd name="connsiteX7" fmla="*/ 2724 w 15257"/>
              <a:gd name="connsiteY7" fmla="*/ 0 h 10328"/>
              <a:gd name="connsiteX8" fmla="*/ 3252 w 15257"/>
              <a:gd name="connsiteY8" fmla="*/ 65 h 10328"/>
              <a:gd name="connsiteX9" fmla="*/ 3076 w 15257"/>
              <a:gd name="connsiteY9" fmla="*/ 194 h 10328"/>
              <a:gd name="connsiteX10" fmla="*/ 10377 w 15257"/>
              <a:gd name="connsiteY10" fmla="*/ 4865 h 10328"/>
              <a:gd name="connsiteX11" fmla="*/ 10563 w 15257"/>
              <a:gd name="connsiteY11" fmla="*/ 6915 h 10328"/>
              <a:gd name="connsiteX12" fmla="*/ 10759 w 15257"/>
              <a:gd name="connsiteY12" fmla="*/ 7609 h 10328"/>
              <a:gd name="connsiteX13" fmla="*/ 10387 w 15257"/>
              <a:gd name="connsiteY13" fmla="*/ 8389 h 10328"/>
              <a:gd name="connsiteX14" fmla="*/ 15257 w 15257"/>
              <a:gd name="connsiteY14" fmla="*/ 9806 h 10328"/>
              <a:gd name="connsiteX15" fmla="*/ 14354 w 15257"/>
              <a:gd name="connsiteY15" fmla="*/ 10275 h 10328"/>
              <a:gd name="connsiteX16" fmla="*/ 5859 w 15257"/>
              <a:gd name="connsiteY16" fmla="*/ 10287 h 10328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09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81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7094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387 w 15257"/>
              <a:gd name="connsiteY11" fmla="*/ 8389 h 10303"/>
              <a:gd name="connsiteX12" fmla="*/ 15257 w 15257"/>
              <a:gd name="connsiteY12" fmla="*/ 9806 h 10303"/>
              <a:gd name="connsiteX13" fmla="*/ 14354 w 15257"/>
              <a:gd name="connsiteY13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943 w 15257"/>
              <a:gd name="connsiteY3" fmla="*/ 7023 h 10303"/>
              <a:gd name="connsiteX4" fmla="*/ 6767 w 15257"/>
              <a:gd name="connsiteY4" fmla="*/ 5146 h 10303"/>
              <a:gd name="connsiteX5" fmla="*/ 967 w 15257"/>
              <a:gd name="connsiteY5" fmla="*/ 2492 h 10303"/>
              <a:gd name="connsiteX6" fmla="*/ 2724 w 15257"/>
              <a:gd name="connsiteY6" fmla="*/ 0 h 10303"/>
              <a:gd name="connsiteX7" fmla="*/ 3252 w 15257"/>
              <a:gd name="connsiteY7" fmla="*/ 65 h 10303"/>
              <a:gd name="connsiteX8" fmla="*/ 3076 w 15257"/>
              <a:gd name="connsiteY8" fmla="*/ 194 h 10303"/>
              <a:gd name="connsiteX9" fmla="*/ 10377 w 15257"/>
              <a:gd name="connsiteY9" fmla="*/ 4865 h 10303"/>
              <a:gd name="connsiteX10" fmla="*/ 10387 w 15257"/>
              <a:gd name="connsiteY10" fmla="*/ 8389 h 10303"/>
              <a:gd name="connsiteX11" fmla="*/ 15257 w 15257"/>
              <a:gd name="connsiteY11" fmla="*/ 9806 h 10303"/>
              <a:gd name="connsiteX12" fmla="*/ 14354 w 15257"/>
              <a:gd name="connsiteY12" fmla="*/ 10275 h 10303"/>
              <a:gd name="connsiteX0" fmla="*/ 14354 w 15257"/>
              <a:gd name="connsiteY0" fmla="*/ 10275 h 10353"/>
              <a:gd name="connsiteX1" fmla="*/ 9404 w 15257"/>
              <a:gd name="connsiteY1" fmla="*/ 10000 h 10353"/>
              <a:gd name="connsiteX2" fmla="*/ 6943 w 15257"/>
              <a:gd name="connsiteY2" fmla="*/ 7023 h 10353"/>
              <a:gd name="connsiteX3" fmla="*/ 6767 w 15257"/>
              <a:gd name="connsiteY3" fmla="*/ 5146 h 10353"/>
              <a:gd name="connsiteX4" fmla="*/ 967 w 15257"/>
              <a:gd name="connsiteY4" fmla="*/ 2492 h 10353"/>
              <a:gd name="connsiteX5" fmla="*/ 2724 w 15257"/>
              <a:gd name="connsiteY5" fmla="*/ 0 h 10353"/>
              <a:gd name="connsiteX6" fmla="*/ 3252 w 15257"/>
              <a:gd name="connsiteY6" fmla="*/ 65 h 10353"/>
              <a:gd name="connsiteX7" fmla="*/ 3076 w 15257"/>
              <a:gd name="connsiteY7" fmla="*/ 194 h 10353"/>
              <a:gd name="connsiteX8" fmla="*/ 10377 w 15257"/>
              <a:gd name="connsiteY8" fmla="*/ 4865 h 10353"/>
              <a:gd name="connsiteX9" fmla="*/ 10387 w 15257"/>
              <a:gd name="connsiteY9" fmla="*/ 8389 h 10353"/>
              <a:gd name="connsiteX10" fmla="*/ 15257 w 15257"/>
              <a:gd name="connsiteY10" fmla="*/ 9806 h 10353"/>
              <a:gd name="connsiteX11" fmla="*/ 14354 w 15257"/>
              <a:gd name="connsiteY11" fmla="*/ 10275 h 10353"/>
              <a:gd name="connsiteX0" fmla="*/ 14354 w 14359"/>
              <a:gd name="connsiteY0" fmla="*/ 10275 h 10450"/>
              <a:gd name="connsiteX1" fmla="*/ 9404 w 14359"/>
              <a:gd name="connsiteY1" fmla="*/ 10000 h 10450"/>
              <a:gd name="connsiteX2" fmla="*/ 6943 w 14359"/>
              <a:gd name="connsiteY2" fmla="*/ 7023 h 10450"/>
              <a:gd name="connsiteX3" fmla="*/ 6767 w 14359"/>
              <a:gd name="connsiteY3" fmla="*/ 5146 h 10450"/>
              <a:gd name="connsiteX4" fmla="*/ 967 w 14359"/>
              <a:gd name="connsiteY4" fmla="*/ 2492 h 10450"/>
              <a:gd name="connsiteX5" fmla="*/ 2724 w 14359"/>
              <a:gd name="connsiteY5" fmla="*/ 0 h 10450"/>
              <a:gd name="connsiteX6" fmla="*/ 3252 w 14359"/>
              <a:gd name="connsiteY6" fmla="*/ 65 h 10450"/>
              <a:gd name="connsiteX7" fmla="*/ 3076 w 14359"/>
              <a:gd name="connsiteY7" fmla="*/ 194 h 10450"/>
              <a:gd name="connsiteX8" fmla="*/ 10377 w 14359"/>
              <a:gd name="connsiteY8" fmla="*/ 4865 h 10450"/>
              <a:gd name="connsiteX9" fmla="*/ 10387 w 14359"/>
              <a:gd name="connsiteY9" fmla="*/ 8389 h 10450"/>
              <a:gd name="connsiteX10" fmla="*/ 14354 w 14359"/>
              <a:gd name="connsiteY10" fmla="*/ 10275 h 1045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3076 w 14359"/>
              <a:gd name="connsiteY7" fmla="*/ 194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5211 w 14359"/>
              <a:gd name="connsiteY7" fmla="*/ 408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10377 w 14359"/>
              <a:gd name="connsiteY7" fmla="*/ 4865 h 10340"/>
              <a:gd name="connsiteX8" fmla="*/ 10387 w 14359"/>
              <a:gd name="connsiteY8" fmla="*/ 8389 h 10340"/>
              <a:gd name="connsiteX9" fmla="*/ 14354 w 14359"/>
              <a:gd name="connsiteY9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10377 w 14359"/>
              <a:gd name="connsiteY6" fmla="*/ 4865 h 10340"/>
              <a:gd name="connsiteX7" fmla="*/ 10387 w 14359"/>
              <a:gd name="connsiteY7" fmla="*/ 8389 h 10340"/>
              <a:gd name="connsiteX8" fmla="*/ 14354 w 14359"/>
              <a:gd name="connsiteY8" fmla="*/ 10275 h 10340"/>
              <a:gd name="connsiteX0" fmla="*/ 11693 w 11698"/>
              <a:gd name="connsiteY0" fmla="*/ 10275 h 10340"/>
              <a:gd name="connsiteX1" fmla="*/ 5385 w 11698"/>
              <a:gd name="connsiteY1" fmla="*/ 9392 h 10340"/>
              <a:gd name="connsiteX2" fmla="*/ 4282 w 11698"/>
              <a:gd name="connsiteY2" fmla="*/ 7023 h 10340"/>
              <a:gd name="connsiteX3" fmla="*/ 4106 w 11698"/>
              <a:gd name="connsiteY3" fmla="*/ 5146 h 10340"/>
              <a:gd name="connsiteX4" fmla="*/ 63 w 11698"/>
              <a:gd name="connsiteY4" fmla="*/ 0 h 10340"/>
              <a:gd name="connsiteX5" fmla="*/ 7716 w 11698"/>
              <a:gd name="connsiteY5" fmla="*/ 4865 h 10340"/>
              <a:gd name="connsiteX6" fmla="*/ 7726 w 11698"/>
              <a:gd name="connsiteY6" fmla="*/ 8389 h 10340"/>
              <a:gd name="connsiteX7" fmla="*/ 11693 w 11698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8069 w 12051"/>
              <a:gd name="connsiteY5" fmla="*/ 4865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4981 w 12051"/>
              <a:gd name="connsiteY5" fmla="*/ 3759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55"/>
              <a:gd name="connsiteX1" fmla="*/ 5738 w 12051"/>
              <a:gd name="connsiteY1" fmla="*/ 9392 h 10355"/>
              <a:gd name="connsiteX2" fmla="*/ 3091 w 12051"/>
              <a:gd name="connsiteY2" fmla="*/ 5953 h 10355"/>
              <a:gd name="connsiteX3" fmla="*/ 567 w 12051"/>
              <a:gd name="connsiteY3" fmla="*/ 2470 h 10355"/>
              <a:gd name="connsiteX4" fmla="*/ 416 w 12051"/>
              <a:gd name="connsiteY4" fmla="*/ 0 h 10355"/>
              <a:gd name="connsiteX5" fmla="*/ 4981 w 12051"/>
              <a:gd name="connsiteY5" fmla="*/ 3759 h 10355"/>
              <a:gd name="connsiteX6" fmla="*/ 8079 w 12051"/>
              <a:gd name="connsiteY6" fmla="*/ 8389 h 10355"/>
              <a:gd name="connsiteX7" fmla="*/ 12046 w 12051"/>
              <a:gd name="connsiteY7" fmla="*/ 10275 h 10355"/>
              <a:gd name="connsiteX0" fmla="*/ 12046 w 12051"/>
              <a:gd name="connsiteY0" fmla="*/ 10275 h 10275"/>
              <a:gd name="connsiteX1" fmla="*/ 3091 w 12051"/>
              <a:gd name="connsiteY1" fmla="*/ 5953 h 10275"/>
              <a:gd name="connsiteX2" fmla="*/ 567 w 12051"/>
              <a:gd name="connsiteY2" fmla="*/ 2470 h 10275"/>
              <a:gd name="connsiteX3" fmla="*/ 416 w 12051"/>
              <a:gd name="connsiteY3" fmla="*/ 0 h 10275"/>
              <a:gd name="connsiteX4" fmla="*/ 4981 w 12051"/>
              <a:gd name="connsiteY4" fmla="*/ 3759 h 10275"/>
              <a:gd name="connsiteX5" fmla="*/ 8079 w 12051"/>
              <a:gd name="connsiteY5" fmla="*/ 8389 h 10275"/>
              <a:gd name="connsiteX6" fmla="*/ 12046 w 12051"/>
              <a:gd name="connsiteY6" fmla="*/ 10275 h 10275"/>
              <a:gd name="connsiteX0" fmla="*/ 12046 w 12054"/>
              <a:gd name="connsiteY0" fmla="*/ 10275 h 10275"/>
              <a:gd name="connsiteX1" fmla="*/ 3091 w 12054"/>
              <a:gd name="connsiteY1" fmla="*/ 5953 h 10275"/>
              <a:gd name="connsiteX2" fmla="*/ 567 w 12054"/>
              <a:gd name="connsiteY2" fmla="*/ 2470 h 10275"/>
              <a:gd name="connsiteX3" fmla="*/ 416 w 12054"/>
              <a:gd name="connsiteY3" fmla="*/ 0 h 10275"/>
              <a:gd name="connsiteX4" fmla="*/ 4981 w 12054"/>
              <a:gd name="connsiteY4" fmla="*/ 3759 h 10275"/>
              <a:gd name="connsiteX5" fmla="*/ 9237 w 12054"/>
              <a:gd name="connsiteY5" fmla="*/ 8139 h 10275"/>
              <a:gd name="connsiteX6" fmla="*/ 12046 w 12054"/>
              <a:gd name="connsiteY6" fmla="*/ 10275 h 10275"/>
              <a:gd name="connsiteX0" fmla="*/ 12046 w 14174"/>
              <a:gd name="connsiteY0" fmla="*/ 10275 h 10558"/>
              <a:gd name="connsiteX1" fmla="*/ 3091 w 14174"/>
              <a:gd name="connsiteY1" fmla="*/ 5953 h 10558"/>
              <a:gd name="connsiteX2" fmla="*/ 567 w 14174"/>
              <a:gd name="connsiteY2" fmla="*/ 2470 h 10558"/>
              <a:gd name="connsiteX3" fmla="*/ 416 w 14174"/>
              <a:gd name="connsiteY3" fmla="*/ 0 h 10558"/>
              <a:gd name="connsiteX4" fmla="*/ 4981 w 14174"/>
              <a:gd name="connsiteY4" fmla="*/ 3759 h 10558"/>
              <a:gd name="connsiteX5" fmla="*/ 9237 w 14174"/>
              <a:gd name="connsiteY5" fmla="*/ 8139 h 10558"/>
              <a:gd name="connsiteX6" fmla="*/ 12046 w 14174"/>
              <a:gd name="connsiteY6" fmla="*/ 10275 h 10558"/>
              <a:gd name="connsiteX0" fmla="*/ 12046 w 12150"/>
              <a:gd name="connsiteY0" fmla="*/ 10275 h 10275"/>
              <a:gd name="connsiteX1" fmla="*/ 3091 w 12150"/>
              <a:gd name="connsiteY1" fmla="*/ 5953 h 10275"/>
              <a:gd name="connsiteX2" fmla="*/ 567 w 12150"/>
              <a:gd name="connsiteY2" fmla="*/ 2470 h 10275"/>
              <a:gd name="connsiteX3" fmla="*/ 416 w 12150"/>
              <a:gd name="connsiteY3" fmla="*/ 0 h 10275"/>
              <a:gd name="connsiteX4" fmla="*/ 4981 w 12150"/>
              <a:gd name="connsiteY4" fmla="*/ 3759 h 10275"/>
              <a:gd name="connsiteX5" fmla="*/ 9237 w 12150"/>
              <a:gd name="connsiteY5" fmla="*/ 8139 h 10275"/>
              <a:gd name="connsiteX6" fmla="*/ 12046 w 12150"/>
              <a:gd name="connsiteY6" fmla="*/ 10275 h 10275"/>
              <a:gd name="connsiteX0" fmla="*/ 12046 w 12101"/>
              <a:gd name="connsiteY0" fmla="*/ 10275 h 10275"/>
              <a:gd name="connsiteX1" fmla="*/ 3091 w 12101"/>
              <a:gd name="connsiteY1" fmla="*/ 5953 h 10275"/>
              <a:gd name="connsiteX2" fmla="*/ 567 w 12101"/>
              <a:gd name="connsiteY2" fmla="*/ 2470 h 10275"/>
              <a:gd name="connsiteX3" fmla="*/ 416 w 12101"/>
              <a:gd name="connsiteY3" fmla="*/ 0 h 10275"/>
              <a:gd name="connsiteX4" fmla="*/ 4981 w 12101"/>
              <a:gd name="connsiteY4" fmla="*/ 3759 h 10275"/>
              <a:gd name="connsiteX5" fmla="*/ 6318 w 12101"/>
              <a:gd name="connsiteY5" fmla="*/ 6602 h 10275"/>
              <a:gd name="connsiteX6" fmla="*/ 12046 w 12101"/>
              <a:gd name="connsiteY6" fmla="*/ 10275 h 10275"/>
              <a:gd name="connsiteX0" fmla="*/ 10302 w 10379"/>
              <a:gd name="connsiteY0" fmla="*/ 10704 h 10704"/>
              <a:gd name="connsiteX1" fmla="*/ 3091 w 10379"/>
              <a:gd name="connsiteY1" fmla="*/ 5953 h 10704"/>
              <a:gd name="connsiteX2" fmla="*/ 567 w 10379"/>
              <a:gd name="connsiteY2" fmla="*/ 2470 h 10704"/>
              <a:gd name="connsiteX3" fmla="*/ 416 w 10379"/>
              <a:gd name="connsiteY3" fmla="*/ 0 h 10704"/>
              <a:gd name="connsiteX4" fmla="*/ 4981 w 10379"/>
              <a:gd name="connsiteY4" fmla="*/ 3759 h 10704"/>
              <a:gd name="connsiteX5" fmla="*/ 6318 w 10379"/>
              <a:gd name="connsiteY5" fmla="*/ 6602 h 10704"/>
              <a:gd name="connsiteX6" fmla="*/ 10302 w 10379"/>
              <a:gd name="connsiteY6" fmla="*/ 10704 h 10704"/>
              <a:gd name="connsiteX0" fmla="*/ 10302 w 10379"/>
              <a:gd name="connsiteY0" fmla="*/ 10704 h 10704"/>
              <a:gd name="connsiteX1" fmla="*/ 567 w 10379"/>
              <a:gd name="connsiteY1" fmla="*/ 2470 h 10704"/>
              <a:gd name="connsiteX2" fmla="*/ 416 w 10379"/>
              <a:gd name="connsiteY2" fmla="*/ 0 h 10704"/>
              <a:gd name="connsiteX3" fmla="*/ 4981 w 10379"/>
              <a:gd name="connsiteY3" fmla="*/ 3759 h 10704"/>
              <a:gd name="connsiteX4" fmla="*/ 6318 w 10379"/>
              <a:gd name="connsiteY4" fmla="*/ 6602 h 10704"/>
              <a:gd name="connsiteX5" fmla="*/ 10302 w 10379"/>
              <a:gd name="connsiteY5" fmla="*/ 10704 h 10704"/>
              <a:gd name="connsiteX0" fmla="*/ 10302 w 12564"/>
              <a:gd name="connsiteY0" fmla="*/ 10704 h 11091"/>
              <a:gd name="connsiteX1" fmla="*/ 567 w 12564"/>
              <a:gd name="connsiteY1" fmla="*/ 2470 h 11091"/>
              <a:gd name="connsiteX2" fmla="*/ 416 w 12564"/>
              <a:gd name="connsiteY2" fmla="*/ 0 h 11091"/>
              <a:gd name="connsiteX3" fmla="*/ 4981 w 12564"/>
              <a:gd name="connsiteY3" fmla="*/ 3759 h 11091"/>
              <a:gd name="connsiteX4" fmla="*/ 6318 w 12564"/>
              <a:gd name="connsiteY4" fmla="*/ 6602 h 11091"/>
              <a:gd name="connsiteX5" fmla="*/ 10302 w 12564"/>
              <a:gd name="connsiteY5" fmla="*/ 10704 h 11091"/>
              <a:gd name="connsiteX0" fmla="*/ 10302 w 10302"/>
              <a:gd name="connsiteY0" fmla="*/ 10704 h 10704"/>
              <a:gd name="connsiteX1" fmla="*/ 567 w 10302"/>
              <a:gd name="connsiteY1" fmla="*/ 2470 h 10704"/>
              <a:gd name="connsiteX2" fmla="*/ 416 w 10302"/>
              <a:gd name="connsiteY2" fmla="*/ 0 h 10704"/>
              <a:gd name="connsiteX3" fmla="*/ 4981 w 10302"/>
              <a:gd name="connsiteY3" fmla="*/ 3759 h 10704"/>
              <a:gd name="connsiteX4" fmla="*/ 6318 w 10302"/>
              <a:gd name="connsiteY4" fmla="*/ 6602 h 10704"/>
              <a:gd name="connsiteX5" fmla="*/ 10302 w 10302"/>
              <a:gd name="connsiteY5" fmla="*/ 10704 h 10704"/>
              <a:gd name="connsiteX0" fmla="*/ 10302 w 10384"/>
              <a:gd name="connsiteY0" fmla="*/ 10704 h 10710"/>
              <a:gd name="connsiteX1" fmla="*/ 567 w 10384"/>
              <a:gd name="connsiteY1" fmla="*/ 2470 h 10710"/>
              <a:gd name="connsiteX2" fmla="*/ 416 w 10384"/>
              <a:gd name="connsiteY2" fmla="*/ 0 h 10710"/>
              <a:gd name="connsiteX3" fmla="*/ 4981 w 10384"/>
              <a:gd name="connsiteY3" fmla="*/ 3759 h 10710"/>
              <a:gd name="connsiteX4" fmla="*/ 10302 w 10384"/>
              <a:gd name="connsiteY4" fmla="*/ 10704 h 10710"/>
              <a:gd name="connsiteX0" fmla="*/ 9983 w 10065"/>
              <a:gd name="connsiteY0" fmla="*/ 10704 h 10710"/>
              <a:gd name="connsiteX1" fmla="*/ 2591 w 10065"/>
              <a:gd name="connsiteY1" fmla="*/ 6051 h 10710"/>
              <a:gd name="connsiteX2" fmla="*/ 97 w 10065"/>
              <a:gd name="connsiteY2" fmla="*/ 0 h 10710"/>
              <a:gd name="connsiteX3" fmla="*/ 4662 w 10065"/>
              <a:gd name="connsiteY3" fmla="*/ 3759 h 10710"/>
              <a:gd name="connsiteX4" fmla="*/ 9983 w 10065"/>
              <a:gd name="connsiteY4" fmla="*/ 10704 h 10710"/>
              <a:gd name="connsiteX0" fmla="*/ 9983 w 9983"/>
              <a:gd name="connsiteY0" fmla="*/ 10704 h 10704"/>
              <a:gd name="connsiteX1" fmla="*/ 2591 w 9983"/>
              <a:gd name="connsiteY1" fmla="*/ 6051 h 10704"/>
              <a:gd name="connsiteX2" fmla="*/ 97 w 9983"/>
              <a:gd name="connsiteY2" fmla="*/ 0 h 10704"/>
              <a:gd name="connsiteX3" fmla="*/ 4662 w 9983"/>
              <a:gd name="connsiteY3" fmla="*/ 3759 h 10704"/>
              <a:gd name="connsiteX4" fmla="*/ 9983 w 9983"/>
              <a:gd name="connsiteY4" fmla="*/ 10704 h 10704"/>
              <a:gd name="connsiteX0" fmla="*/ 9976 w 9976"/>
              <a:gd name="connsiteY0" fmla="*/ 10000 h 10000"/>
              <a:gd name="connsiteX1" fmla="*/ 2571 w 9976"/>
              <a:gd name="connsiteY1" fmla="*/ 5653 h 10000"/>
              <a:gd name="connsiteX2" fmla="*/ 73 w 9976"/>
              <a:gd name="connsiteY2" fmla="*/ 0 h 10000"/>
              <a:gd name="connsiteX3" fmla="*/ 4646 w 9976"/>
              <a:gd name="connsiteY3" fmla="*/ 3512 h 10000"/>
              <a:gd name="connsiteX4" fmla="*/ 9976 w 9976"/>
              <a:gd name="connsiteY4" fmla="*/ 10000 h 10000"/>
              <a:gd name="connsiteX0" fmla="*/ 12330 w 12330"/>
              <a:gd name="connsiteY0" fmla="*/ 10167 h 10167"/>
              <a:gd name="connsiteX1" fmla="*/ 4907 w 12330"/>
              <a:gd name="connsiteY1" fmla="*/ 5820 h 10167"/>
              <a:gd name="connsiteX2" fmla="*/ 44 w 12330"/>
              <a:gd name="connsiteY2" fmla="*/ 0 h 10167"/>
              <a:gd name="connsiteX3" fmla="*/ 6987 w 12330"/>
              <a:gd name="connsiteY3" fmla="*/ 3679 h 10167"/>
              <a:gd name="connsiteX4" fmla="*/ 12330 w 12330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943 w 12286"/>
              <a:gd name="connsiteY3" fmla="*/ 3679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6156 w 12286"/>
              <a:gd name="connsiteY2" fmla="*/ 4081 h 10167"/>
              <a:gd name="connsiteX3" fmla="*/ 12286 w 12286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2286" h="10167">
                <a:moveTo>
                  <a:pt x="12286" y="10167"/>
                </a:moveTo>
                <a:cubicBezTo>
                  <a:pt x="-983" y="6975"/>
                  <a:pt x="10483" y="4195"/>
                  <a:pt x="0" y="0"/>
                </a:cubicBezTo>
                <a:cubicBezTo>
                  <a:pt x="13344" y="2753"/>
                  <a:pt x="3074" y="7414"/>
                  <a:pt x="12286" y="10167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59" name="Freeform 50"/>
          <xdr:cNvSpPr>
            <a:spLocks/>
          </xdr:cNvSpPr>
        </xdr:nvSpPr>
        <xdr:spPr bwMode="auto">
          <a:xfrm rot="233535">
            <a:off x="1041017" y="892532"/>
            <a:ext cx="113921" cy="258278"/>
          </a:xfrm>
          <a:custGeom>
            <a:avLst/>
            <a:gdLst>
              <a:gd name="T0" fmla="*/ 30 w 53"/>
              <a:gd name="T1" fmla="*/ 51 h 53"/>
              <a:gd name="T2" fmla="*/ 27 w 53"/>
              <a:gd name="T3" fmla="*/ 0 h 53"/>
              <a:gd name="T4" fmla="*/ 43 w 53"/>
              <a:gd name="T5" fmla="*/ 28 h 53"/>
              <a:gd name="T6" fmla="*/ 36 w 53"/>
              <a:gd name="T7" fmla="*/ 51 h 53"/>
              <a:gd name="T8" fmla="*/ 30 w 53"/>
              <a:gd name="T9" fmla="*/ 51 h 53"/>
              <a:gd name="connsiteX0" fmla="*/ 1801 w 4248"/>
              <a:gd name="connsiteY0" fmla="*/ 9623 h 9655"/>
              <a:gd name="connsiteX1" fmla="*/ 103 w 4248"/>
              <a:gd name="connsiteY1" fmla="*/ 0 h 9655"/>
              <a:gd name="connsiteX2" fmla="*/ 3122 w 4248"/>
              <a:gd name="connsiteY2" fmla="*/ 5283 h 9655"/>
              <a:gd name="connsiteX3" fmla="*/ 1801 w 4248"/>
              <a:gd name="connsiteY3" fmla="*/ 9623 h 9655"/>
              <a:gd name="connsiteX0" fmla="*/ 4240 w 8551"/>
              <a:gd name="connsiteY0" fmla="*/ 9967 h 10945"/>
              <a:gd name="connsiteX1" fmla="*/ 242 w 8551"/>
              <a:gd name="connsiteY1" fmla="*/ 0 h 10945"/>
              <a:gd name="connsiteX2" fmla="*/ 7349 w 8551"/>
              <a:gd name="connsiteY2" fmla="*/ 5472 h 10945"/>
              <a:gd name="connsiteX3" fmla="*/ 4240 w 8551"/>
              <a:gd name="connsiteY3" fmla="*/ 9967 h 10945"/>
              <a:gd name="connsiteX0" fmla="*/ 7009 w 15451"/>
              <a:gd name="connsiteY0" fmla="*/ 9106 h 9155"/>
              <a:gd name="connsiteX1" fmla="*/ 2334 w 15451"/>
              <a:gd name="connsiteY1" fmla="*/ 0 h 9155"/>
              <a:gd name="connsiteX2" fmla="*/ 10645 w 15451"/>
              <a:gd name="connsiteY2" fmla="*/ 5000 h 9155"/>
              <a:gd name="connsiteX3" fmla="*/ 7009 w 15451"/>
              <a:gd name="connsiteY3" fmla="*/ 9106 h 9155"/>
              <a:gd name="connsiteX0" fmla="*/ 2865 w 6106"/>
              <a:gd name="connsiteY0" fmla="*/ 13206 h 13507"/>
              <a:gd name="connsiteX1" fmla="*/ 200 w 6106"/>
              <a:gd name="connsiteY1" fmla="*/ 0 h 13507"/>
              <a:gd name="connsiteX2" fmla="*/ 5219 w 6106"/>
              <a:gd name="connsiteY2" fmla="*/ 8721 h 13507"/>
              <a:gd name="connsiteX3" fmla="*/ 2865 w 6106"/>
              <a:gd name="connsiteY3" fmla="*/ 13206 h 13507"/>
              <a:gd name="connsiteX0" fmla="*/ 7603 w 12911"/>
              <a:gd name="connsiteY0" fmla="*/ 9777 h 10000"/>
              <a:gd name="connsiteX1" fmla="*/ 3239 w 12911"/>
              <a:gd name="connsiteY1" fmla="*/ 0 h 10000"/>
              <a:gd name="connsiteX2" fmla="*/ 11458 w 12911"/>
              <a:gd name="connsiteY2" fmla="*/ 6457 h 10000"/>
              <a:gd name="connsiteX3" fmla="*/ 7603 w 12911"/>
              <a:gd name="connsiteY3" fmla="*/ 9777 h 10000"/>
              <a:gd name="connsiteX0" fmla="*/ 4364 w 9672"/>
              <a:gd name="connsiteY0" fmla="*/ 9777 h 10000"/>
              <a:gd name="connsiteX1" fmla="*/ 0 w 9672"/>
              <a:gd name="connsiteY1" fmla="*/ 0 h 10000"/>
              <a:gd name="connsiteX2" fmla="*/ 8219 w 9672"/>
              <a:gd name="connsiteY2" fmla="*/ 6457 h 10000"/>
              <a:gd name="connsiteX3" fmla="*/ 4364 w 9672"/>
              <a:gd name="connsiteY3" fmla="*/ 9777 h 10000"/>
              <a:gd name="connsiteX0" fmla="*/ 6935 w 12423"/>
              <a:gd name="connsiteY0" fmla="*/ 9777 h 10000"/>
              <a:gd name="connsiteX1" fmla="*/ 2423 w 12423"/>
              <a:gd name="connsiteY1" fmla="*/ 0 h 10000"/>
              <a:gd name="connsiteX2" fmla="*/ 10921 w 12423"/>
              <a:gd name="connsiteY2" fmla="*/ 6457 h 10000"/>
              <a:gd name="connsiteX3" fmla="*/ 6935 w 12423"/>
              <a:gd name="connsiteY3" fmla="*/ 9777 h 10000"/>
              <a:gd name="connsiteX0" fmla="*/ 8918 w 16537"/>
              <a:gd name="connsiteY0" fmla="*/ 9777 h 9781"/>
              <a:gd name="connsiteX1" fmla="*/ 4406 w 16537"/>
              <a:gd name="connsiteY1" fmla="*/ 0 h 9781"/>
              <a:gd name="connsiteX2" fmla="*/ 12904 w 16537"/>
              <a:gd name="connsiteY2" fmla="*/ 6457 h 9781"/>
              <a:gd name="connsiteX3" fmla="*/ 8918 w 16537"/>
              <a:gd name="connsiteY3" fmla="*/ 9777 h 9781"/>
              <a:gd name="connsiteX0" fmla="*/ 4304 w 11616"/>
              <a:gd name="connsiteY0" fmla="*/ 9996 h 10085"/>
              <a:gd name="connsiteX1" fmla="*/ 1575 w 11616"/>
              <a:gd name="connsiteY1" fmla="*/ 0 h 10085"/>
              <a:gd name="connsiteX2" fmla="*/ 11039 w 11616"/>
              <a:gd name="connsiteY2" fmla="*/ 4763 h 10085"/>
              <a:gd name="connsiteX3" fmla="*/ 4304 w 11616"/>
              <a:gd name="connsiteY3" fmla="*/ 9996 h 10085"/>
              <a:gd name="connsiteX0" fmla="*/ 4304 w 4304"/>
              <a:gd name="connsiteY0" fmla="*/ 9996 h 9996"/>
              <a:gd name="connsiteX1" fmla="*/ 1575 w 4304"/>
              <a:gd name="connsiteY1" fmla="*/ 0 h 9996"/>
              <a:gd name="connsiteX2" fmla="*/ 4304 w 4304"/>
              <a:gd name="connsiteY2" fmla="*/ 9996 h 9996"/>
              <a:gd name="connsiteX0" fmla="*/ 15442 w 24604"/>
              <a:gd name="connsiteY0" fmla="*/ 10000 h 10206"/>
              <a:gd name="connsiteX1" fmla="*/ 9101 w 24604"/>
              <a:gd name="connsiteY1" fmla="*/ 0 h 10206"/>
              <a:gd name="connsiteX2" fmla="*/ 15442 w 24604"/>
              <a:gd name="connsiteY2" fmla="*/ 10000 h 10206"/>
              <a:gd name="connsiteX0" fmla="*/ 15442 w 23710"/>
              <a:gd name="connsiteY0" fmla="*/ 10000 h 10206"/>
              <a:gd name="connsiteX1" fmla="*/ 9101 w 23710"/>
              <a:gd name="connsiteY1" fmla="*/ 0 h 10206"/>
              <a:gd name="connsiteX2" fmla="*/ 15442 w 23710"/>
              <a:gd name="connsiteY2" fmla="*/ 10000 h 10206"/>
              <a:gd name="connsiteX0" fmla="*/ 16427 w 25799"/>
              <a:gd name="connsiteY0" fmla="*/ 10000 h 10448"/>
              <a:gd name="connsiteX1" fmla="*/ 10086 w 25799"/>
              <a:gd name="connsiteY1" fmla="*/ 0 h 10448"/>
              <a:gd name="connsiteX2" fmla="*/ 16427 w 25799"/>
              <a:gd name="connsiteY2" fmla="*/ 10000 h 10448"/>
              <a:gd name="connsiteX0" fmla="*/ 15439 w 23703"/>
              <a:gd name="connsiteY0" fmla="*/ 10000 h 10088"/>
              <a:gd name="connsiteX1" fmla="*/ 9098 w 23703"/>
              <a:gd name="connsiteY1" fmla="*/ 0 h 10088"/>
              <a:gd name="connsiteX2" fmla="*/ 15439 w 23703"/>
              <a:gd name="connsiteY2" fmla="*/ 10000 h 10088"/>
              <a:gd name="connsiteX0" fmla="*/ 15439 w 24259"/>
              <a:gd name="connsiteY0" fmla="*/ 10000 h 10088"/>
              <a:gd name="connsiteX1" fmla="*/ 9098 w 24259"/>
              <a:gd name="connsiteY1" fmla="*/ 0 h 10088"/>
              <a:gd name="connsiteX2" fmla="*/ 15439 w 24259"/>
              <a:gd name="connsiteY2" fmla="*/ 10000 h 1008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24259" h="10088">
                <a:moveTo>
                  <a:pt x="15439" y="10000"/>
                </a:moveTo>
                <a:cubicBezTo>
                  <a:pt x="-7520" y="11025"/>
                  <a:pt x="-655" y="2839"/>
                  <a:pt x="9098" y="0"/>
                </a:cubicBezTo>
                <a:cubicBezTo>
                  <a:pt x="9309" y="3850"/>
                  <a:pt x="38398" y="8975"/>
                  <a:pt x="15439" y="10000"/>
                </a:cubicBezTo>
                <a:close/>
              </a:path>
            </a:pathLst>
          </a:custGeom>
          <a:solidFill>
            <a:srgbClr val="00B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60" name="Freeform 50"/>
          <xdr:cNvSpPr>
            <a:spLocks/>
          </xdr:cNvSpPr>
        </xdr:nvSpPr>
        <xdr:spPr bwMode="auto">
          <a:xfrm rot="21366465" flipH="1">
            <a:off x="2245881" y="1376192"/>
            <a:ext cx="87801" cy="216793"/>
          </a:xfrm>
          <a:custGeom>
            <a:avLst/>
            <a:gdLst>
              <a:gd name="T0" fmla="*/ 30 w 53"/>
              <a:gd name="T1" fmla="*/ 51 h 53"/>
              <a:gd name="T2" fmla="*/ 27 w 53"/>
              <a:gd name="T3" fmla="*/ 0 h 53"/>
              <a:gd name="T4" fmla="*/ 43 w 53"/>
              <a:gd name="T5" fmla="*/ 28 h 53"/>
              <a:gd name="T6" fmla="*/ 36 w 53"/>
              <a:gd name="T7" fmla="*/ 51 h 53"/>
              <a:gd name="T8" fmla="*/ 30 w 53"/>
              <a:gd name="T9" fmla="*/ 51 h 53"/>
              <a:gd name="connsiteX0" fmla="*/ 1801 w 4248"/>
              <a:gd name="connsiteY0" fmla="*/ 9623 h 9655"/>
              <a:gd name="connsiteX1" fmla="*/ 103 w 4248"/>
              <a:gd name="connsiteY1" fmla="*/ 0 h 9655"/>
              <a:gd name="connsiteX2" fmla="*/ 3122 w 4248"/>
              <a:gd name="connsiteY2" fmla="*/ 5283 h 9655"/>
              <a:gd name="connsiteX3" fmla="*/ 1801 w 4248"/>
              <a:gd name="connsiteY3" fmla="*/ 9623 h 9655"/>
              <a:gd name="connsiteX0" fmla="*/ 4240 w 8551"/>
              <a:gd name="connsiteY0" fmla="*/ 9967 h 10945"/>
              <a:gd name="connsiteX1" fmla="*/ 242 w 8551"/>
              <a:gd name="connsiteY1" fmla="*/ 0 h 10945"/>
              <a:gd name="connsiteX2" fmla="*/ 7349 w 8551"/>
              <a:gd name="connsiteY2" fmla="*/ 5472 h 10945"/>
              <a:gd name="connsiteX3" fmla="*/ 4240 w 8551"/>
              <a:gd name="connsiteY3" fmla="*/ 9967 h 10945"/>
              <a:gd name="connsiteX0" fmla="*/ 7009 w 15451"/>
              <a:gd name="connsiteY0" fmla="*/ 9106 h 9155"/>
              <a:gd name="connsiteX1" fmla="*/ 2334 w 15451"/>
              <a:gd name="connsiteY1" fmla="*/ 0 h 9155"/>
              <a:gd name="connsiteX2" fmla="*/ 10645 w 15451"/>
              <a:gd name="connsiteY2" fmla="*/ 5000 h 9155"/>
              <a:gd name="connsiteX3" fmla="*/ 7009 w 15451"/>
              <a:gd name="connsiteY3" fmla="*/ 9106 h 9155"/>
              <a:gd name="connsiteX0" fmla="*/ 2865 w 6106"/>
              <a:gd name="connsiteY0" fmla="*/ 13206 h 13507"/>
              <a:gd name="connsiteX1" fmla="*/ 200 w 6106"/>
              <a:gd name="connsiteY1" fmla="*/ 0 h 13507"/>
              <a:gd name="connsiteX2" fmla="*/ 5219 w 6106"/>
              <a:gd name="connsiteY2" fmla="*/ 8721 h 13507"/>
              <a:gd name="connsiteX3" fmla="*/ 2865 w 6106"/>
              <a:gd name="connsiteY3" fmla="*/ 13206 h 13507"/>
              <a:gd name="connsiteX0" fmla="*/ 7603 w 12911"/>
              <a:gd name="connsiteY0" fmla="*/ 9777 h 10000"/>
              <a:gd name="connsiteX1" fmla="*/ 3239 w 12911"/>
              <a:gd name="connsiteY1" fmla="*/ 0 h 10000"/>
              <a:gd name="connsiteX2" fmla="*/ 11458 w 12911"/>
              <a:gd name="connsiteY2" fmla="*/ 6457 h 10000"/>
              <a:gd name="connsiteX3" fmla="*/ 7603 w 12911"/>
              <a:gd name="connsiteY3" fmla="*/ 9777 h 10000"/>
              <a:gd name="connsiteX0" fmla="*/ 4364 w 9672"/>
              <a:gd name="connsiteY0" fmla="*/ 9777 h 10000"/>
              <a:gd name="connsiteX1" fmla="*/ 0 w 9672"/>
              <a:gd name="connsiteY1" fmla="*/ 0 h 10000"/>
              <a:gd name="connsiteX2" fmla="*/ 8219 w 9672"/>
              <a:gd name="connsiteY2" fmla="*/ 6457 h 10000"/>
              <a:gd name="connsiteX3" fmla="*/ 4364 w 9672"/>
              <a:gd name="connsiteY3" fmla="*/ 9777 h 10000"/>
              <a:gd name="connsiteX0" fmla="*/ 6935 w 12423"/>
              <a:gd name="connsiteY0" fmla="*/ 9777 h 10000"/>
              <a:gd name="connsiteX1" fmla="*/ 2423 w 12423"/>
              <a:gd name="connsiteY1" fmla="*/ 0 h 10000"/>
              <a:gd name="connsiteX2" fmla="*/ 10921 w 12423"/>
              <a:gd name="connsiteY2" fmla="*/ 6457 h 10000"/>
              <a:gd name="connsiteX3" fmla="*/ 6935 w 12423"/>
              <a:gd name="connsiteY3" fmla="*/ 9777 h 10000"/>
              <a:gd name="connsiteX0" fmla="*/ 8918 w 16537"/>
              <a:gd name="connsiteY0" fmla="*/ 9777 h 9781"/>
              <a:gd name="connsiteX1" fmla="*/ 4406 w 16537"/>
              <a:gd name="connsiteY1" fmla="*/ 0 h 9781"/>
              <a:gd name="connsiteX2" fmla="*/ 12904 w 16537"/>
              <a:gd name="connsiteY2" fmla="*/ 6457 h 9781"/>
              <a:gd name="connsiteX3" fmla="*/ 8918 w 16537"/>
              <a:gd name="connsiteY3" fmla="*/ 9777 h 9781"/>
              <a:gd name="connsiteX0" fmla="*/ 4304 w 11616"/>
              <a:gd name="connsiteY0" fmla="*/ 9996 h 10085"/>
              <a:gd name="connsiteX1" fmla="*/ 1575 w 11616"/>
              <a:gd name="connsiteY1" fmla="*/ 0 h 10085"/>
              <a:gd name="connsiteX2" fmla="*/ 11039 w 11616"/>
              <a:gd name="connsiteY2" fmla="*/ 4763 h 10085"/>
              <a:gd name="connsiteX3" fmla="*/ 4304 w 11616"/>
              <a:gd name="connsiteY3" fmla="*/ 9996 h 10085"/>
              <a:gd name="connsiteX0" fmla="*/ 4304 w 4304"/>
              <a:gd name="connsiteY0" fmla="*/ 9996 h 9996"/>
              <a:gd name="connsiteX1" fmla="*/ 1575 w 4304"/>
              <a:gd name="connsiteY1" fmla="*/ 0 h 9996"/>
              <a:gd name="connsiteX2" fmla="*/ 4304 w 4304"/>
              <a:gd name="connsiteY2" fmla="*/ 9996 h 9996"/>
              <a:gd name="connsiteX0" fmla="*/ 15442 w 24604"/>
              <a:gd name="connsiteY0" fmla="*/ 10000 h 10206"/>
              <a:gd name="connsiteX1" fmla="*/ 9101 w 24604"/>
              <a:gd name="connsiteY1" fmla="*/ 0 h 10206"/>
              <a:gd name="connsiteX2" fmla="*/ 15442 w 24604"/>
              <a:gd name="connsiteY2" fmla="*/ 10000 h 10206"/>
              <a:gd name="connsiteX0" fmla="*/ 15442 w 23710"/>
              <a:gd name="connsiteY0" fmla="*/ 10000 h 10206"/>
              <a:gd name="connsiteX1" fmla="*/ 9101 w 23710"/>
              <a:gd name="connsiteY1" fmla="*/ 0 h 10206"/>
              <a:gd name="connsiteX2" fmla="*/ 15442 w 23710"/>
              <a:gd name="connsiteY2" fmla="*/ 10000 h 10206"/>
              <a:gd name="connsiteX0" fmla="*/ 16427 w 25799"/>
              <a:gd name="connsiteY0" fmla="*/ 10000 h 10448"/>
              <a:gd name="connsiteX1" fmla="*/ 10086 w 25799"/>
              <a:gd name="connsiteY1" fmla="*/ 0 h 10448"/>
              <a:gd name="connsiteX2" fmla="*/ 16427 w 25799"/>
              <a:gd name="connsiteY2" fmla="*/ 10000 h 10448"/>
              <a:gd name="connsiteX0" fmla="*/ 15439 w 23703"/>
              <a:gd name="connsiteY0" fmla="*/ 10000 h 10088"/>
              <a:gd name="connsiteX1" fmla="*/ 9098 w 23703"/>
              <a:gd name="connsiteY1" fmla="*/ 0 h 10088"/>
              <a:gd name="connsiteX2" fmla="*/ 15439 w 23703"/>
              <a:gd name="connsiteY2" fmla="*/ 10000 h 10088"/>
              <a:gd name="connsiteX0" fmla="*/ 15439 w 24259"/>
              <a:gd name="connsiteY0" fmla="*/ 10000 h 10088"/>
              <a:gd name="connsiteX1" fmla="*/ 9098 w 24259"/>
              <a:gd name="connsiteY1" fmla="*/ 0 h 10088"/>
              <a:gd name="connsiteX2" fmla="*/ 15439 w 24259"/>
              <a:gd name="connsiteY2" fmla="*/ 10000 h 1008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24259" h="10088">
                <a:moveTo>
                  <a:pt x="15439" y="10000"/>
                </a:moveTo>
                <a:cubicBezTo>
                  <a:pt x="-7520" y="11025"/>
                  <a:pt x="-655" y="2839"/>
                  <a:pt x="9098" y="0"/>
                </a:cubicBezTo>
                <a:cubicBezTo>
                  <a:pt x="9309" y="3850"/>
                  <a:pt x="38398" y="8975"/>
                  <a:pt x="15439" y="10000"/>
                </a:cubicBezTo>
                <a:close/>
              </a:path>
            </a:pathLst>
          </a:custGeom>
          <a:solidFill>
            <a:srgbClr val="00B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61" name="Freeform 49"/>
          <xdr:cNvSpPr>
            <a:spLocks/>
          </xdr:cNvSpPr>
        </xdr:nvSpPr>
        <xdr:spPr bwMode="auto">
          <a:xfrm rot="3574825">
            <a:off x="1751139" y="1578699"/>
            <a:ext cx="206530" cy="667032"/>
          </a:xfrm>
          <a:custGeom>
            <a:avLst/>
            <a:gdLst>
              <a:gd name="T0" fmla="*/ 63 w 66"/>
              <a:gd name="T1" fmla="*/ 309 h 309"/>
              <a:gd name="T2" fmla="*/ 62 w 66"/>
              <a:gd name="T3" fmla="*/ 309 h 309"/>
              <a:gd name="T4" fmla="*/ 46 w 66"/>
              <a:gd name="T5" fmla="*/ 246 h 309"/>
              <a:gd name="T6" fmla="*/ 47 w 66"/>
              <a:gd name="T7" fmla="*/ 234 h 309"/>
              <a:gd name="T8" fmla="*/ 48 w 66"/>
              <a:gd name="T9" fmla="*/ 217 h 309"/>
              <a:gd name="T10" fmla="*/ 47 w 66"/>
              <a:gd name="T11" fmla="*/ 159 h 309"/>
              <a:gd name="T12" fmla="*/ 29 w 66"/>
              <a:gd name="T13" fmla="*/ 112 h 309"/>
              <a:gd name="T14" fmla="*/ 14 w 66"/>
              <a:gd name="T15" fmla="*/ 77 h 309"/>
              <a:gd name="T16" fmla="*/ 24 w 66"/>
              <a:gd name="T17" fmla="*/ 0 h 309"/>
              <a:gd name="T18" fmla="*/ 27 w 66"/>
              <a:gd name="T19" fmla="*/ 2 h 309"/>
              <a:gd name="T20" fmla="*/ 26 w 66"/>
              <a:gd name="T21" fmla="*/ 6 h 309"/>
              <a:gd name="T22" fmla="*/ 20 w 66"/>
              <a:gd name="T23" fmla="*/ 76 h 309"/>
              <a:gd name="T24" fmla="*/ 34 w 66"/>
              <a:gd name="T25" fmla="*/ 108 h 309"/>
              <a:gd name="T26" fmla="*/ 53 w 66"/>
              <a:gd name="T27" fmla="*/ 157 h 309"/>
              <a:gd name="T28" fmla="*/ 54 w 66"/>
              <a:gd name="T29" fmla="*/ 217 h 309"/>
              <a:gd name="T30" fmla="*/ 53 w 66"/>
              <a:gd name="T31" fmla="*/ 234 h 309"/>
              <a:gd name="T32" fmla="*/ 52 w 66"/>
              <a:gd name="T33" fmla="*/ 247 h 309"/>
              <a:gd name="T34" fmla="*/ 63 w 66"/>
              <a:gd name="T35" fmla="*/ 303 h 309"/>
              <a:gd name="T36" fmla="*/ 65 w 66"/>
              <a:gd name="T37" fmla="*/ 307 h 309"/>
              <a:gd name="T38" fmla="*/ 63 w 66"/>
              <a:gd name="T39" fmla="*/ 309 h 309"/>
              <a:gd name="connsiteX0" fmla="*/ 8258 w 8620"/>
              <a:gd name="connsiteY0" fmla="*/ 10000 h 10000"/>
              <a:gd name="connsiteX1" fmla="*/ 8107 w 8620"/>
              <a:gd name="connsiteY1" fmla="*/ 10000 h 10000"/>
              <a:gd name="connsiteX2" fmla="*/ 5683 w 8620"/>
              <a:gd name="connsiteY2" fmla="*/ 7961 h 10000"/>
              <a:gd name="connsiteX3" fmla="*/ 5834 w 8620"/>
              <a:gd name="connsiteY3" fmla="*/ 7573 h 10000"/>
              <a:gd name="connsiteX4" fmla="*/ 5986 w 8620"/>
              <a:gd name="connsiteY4" fmla="*/ 7023 h 10000"/>
              <a:gd name="connsiteX5" fmla="*/ 5834 w 8620"/>
              <a:gd name="connsiteY5" fmla="*/ 5146 h 10000"/>
              <a:gd name="connsiteX6" fmla="*/ 3107 w 8620"/>
              <a:gd name="connsiteY6" fmla="*/ 3625 h 10000"/>
              <a:gd name="connsiteX7" fmla="*/ 834 w 8620"/>
              <a:gd name="connsiteY7" fmla="*/ 2492 h 10000"/>
              <a:gd name="connsiteX8" fmla="*/ 2349 w 8620"/>
              <a:gd name="connsiteY8" fmla="*/ 0 h 10000"/>
              <a:gd name="connsiteX9" fmla="*/ 2804 w 8620"/>
              <a:gd name="connsiteY9" fmla="*/ 65 h 10000"/>
              <a:gd name="connsiteX10" fmla="*/ 2652 w 8620"/>
              <a:gd name="connsiteY10" fmla="*/ 194 h 10000"/>
              <a:gd name="connsiteX11" fmla="*/ 3865 w 8620"/>
              <a:gd name="connsiteY11" fmla="*/ 3495 h 10000"/>
              <a:gd name="connsiteX12" fmla="*/ 6743 w 8620"/>
              <a:gd name="connsiteY12" fmla="*/ 5081 h 10000"/>
              <a:gd name="connsiteX13" fmla="*/ 6895 w 8620"/>
              <a:gd name="connsiteY13" fmla="*/ 7023 h 10000"/>
              <a:gd name="connsiteX14" fmla="*/ 6743 w 8620"/>
              <a:gd name="connsiteY14" fmla="*/ 7573 h 10000"/>
              <a:gd name="connsiteX15" fmla="*/ 6592 w 8620"/>
              <a:gd name="connsiteY15" fmla="*/ 7994 h 10000"/>
              <a:gd name="connsiteX16" fmla="*/ 8258 w 8620"/>
              <a:gd name="connsiteY16" fmla="*/ 9806 h 10000"/>
              <a:gd name="connsiteX17" fmla="*/ 8561 w 8620"/>
              <a:gd name="connsiteY17" fmla="*/ 9935 h 10000"/>
              <a:gd name="connsiteX18" fmla="*/ 8258 w 8620"/>
              <a:gd name="connsiteY18" fmla="*/ 10000 h 10000"/>
              <a:gd name="connsiteX0" fmla="*/ 9579 w 10000"/>
              <a:gd name="connsiteY0" fmla="*/ 10000 h 10000"/>
              <a:gd name="connsiteX1" fmla="*/ 9404 w 10000"/>
              <a:gd name="connsiteY1" fmla="*/ 10000 h 10000"/>
              <a:gd name="connsiteX2" fmla="*/ 6592 w 10000"/>
              <a:gd name="connsiteY2" fmla="*/ 7961 h 10000"/>
              <a:gd name="connsiteX3" fmla="*/ 6767 w 10000"/>
              <a:gd name="connsiteY3" fmla="*/ 7573 h 10000"/>
              <a:gd name="connsiteX4" fmla="*/ 6943 w 10000"/>
              <a:gd name="connsiteY4" fmla="*/ 7023 h 10000"/>
              <a:gd name="connsiteX5" fmla="*/ 6767 w 10000"/>
              <a:gd name="connsiteY5" fmla="*/ 5146 h 10000"/>
              <a:gd name="connsiteX6" fmla="*/ 3603 w 10000"/>
              <a:gd name="connsiteY6" fmla="*/ 3625 h 10000"/>
              <a:gd name="connsiteX7" fmla="*/ 967 w 10000"/>
              <a:gd name="connsiteY7" fmla="*/ 2492 h 10000"/>
              <a:gd name="connsiteX8" fmla="*/ 2724 w 10000"/>
              <a:gd name="connsiteY8" fmla="*/ 0 h 10000"/>
              <a:gd name="connsiteX9" fmla="*/ 3252 w 10000"/>
              <a:gd name="connsiteY9" fmla="*/ 65 h 10000"/>
              <a:gd name="connsiteX10" fmla="*/ 3076 w 10000"/>
              <a:gd name="connsiteY10" fmla="*/ 194 h 10000"/>
              <a:gd name="connsiteX11" fmla="*/ 7822 w 10000"/>
              <a:gd name="connsiteY11" fmla="*/ 5081 h 10000"/>
              <a:gd name="connsiteX12" fmla="*/ 7998 w 10000"/>
              <a:gd name="connsiteY12" fmla="*/ 7023 h 10000"/>
              <a:gd name="connsiteX13" fmla="*/ 7822 w 10000"/>
              <a:gd name="connsiteY13" fmla="*/ 7573 h 10000"/>
              <a:gd name="connsiteX14" fmla="*/ 7646 w 10000"/>
              <a:gd name="connsiteY14" fmla="*/ 7994 h 10000"/>
              <a:gd name="connsiteX15" fmla="*/ 9579 w 10000"/>
              <a:gd name="connsiteY15" fmla="*/ 9806 h 10000"/>
              <a:gd name="connsiteX16" fmla="*/ 9931 w 10000"/>
              <a:gd name="connsiteY16" fmla="*/ 9935 h 10000"/>
              <a:gd name="connsiteX17" fmla="*/ 9579 w 10000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3603 w 10492"/>
              <a:gd name="connsiteY6" fmla="*/ 3625 h 10000"/>
              <a:gd name="connsiteX7" fmla="*/ 967 w 10492"/>
              <a:gd name="connsiteY7" fmla="*/ 2492 h 10000"/>
              <a:gd name="connsiteX8" fmla="*/ 2724 w 10492"/>
              <a:gd name="connsiteY8" fmla="*/ 0 h 10000"/>
              <a:gd name="connsiteX9" fmla="*/ 3252 w 10492"/>
              <a:gd name="connsiteY9" fmla="*/ 65 h 10000"/>
              <a:gd name="connsiteX10" fmla="*/ 3076 w 10492"/>
              <a:gd name="connsiteY10" fmla="*/ 194 h 10000"/>
              <a:gd name="connsiteX11" fmla="*/ 10377 w 10492"/>
              <a:gd name="connsiteY11" fmla="*/ 4865 h 10000"/>
              <a:gd name="connsiteX12" fmla="*/ 7998 w 10492"/>
              <a:gd name="connsiteY12" fmla="*/ 7023 h 10000"/>
              <a:gd name="connsiteX13" fmla="*/ 7822 w 10492"/>
              <a:gd name="connsiteY13" fmla="*/ 7573 h 10000"/>
              <a:gd name="connsiteX14" fmla="*/ 7646 w 10492"/>
              <a:gd name="connsiteY14" fmla="*/ 7994 h 10000"/>
              <a:gd name="connsiteX15" fmla="*/ 9579 w 10492"/>
              <a:gd name="connsiteY15" fmla="*/ 9806 h 10000"/>
              <a:gd name="connsiteX16" fmla="*/ 9931 w 10492"/>
              <a:gd name="connsiteY16" fmla="*/ 9935 h 10000"/>
              <a:gd name="connsiteX17" fmla="*/ 9579 w 10492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967 w 10492"/>
              <a:gd name="connsiteY6" fmla="*/ 2492 h 10000"/>
              <a:gd name="connsiteX7" fmla="*/ 2724 w 10492"/>
              <a:gd name="connsiteY7" fmla="*/ 0 h 10000"/>
              <a:gd name="connsiteX8" fmla="*/ 3252 w 10492"/>
              <a:gd name="connsiteY8" fmla="*/ 65 h 10000"/>
              <a:gd name="connsiteX9" fmla="*/ 3076 w 10492"/>
              <a:gd name="connsiteY9" fmla="*/ 194 h 10000"/>
              <a:gd name="connsiteX10" fmla="*/ 10377 w 10492"/>
              <a:gd name="connsiteY10" fmla="*/ 4865 h 10000"/>
              <a:gd name="connsiteX11" fmla="*/ 7998 w 10492"/>
              <a:gd name="connsiteY11" fmla="*/ 7023 h 10000"/>
              <a:gd name="connsiteX12" fmla="*/ 7822 w 10492"/>
              <a:gd name="connsiteY12" fmla="*/ 7573 h 10000"/>
              <a:gd name="connsiteX13" fmla="*/ 7646 w 10492"/>
              <a:gd name="connsiteY13" fmla="*/ 7994 h 10000"/>
              <a:gd name="connsiteX14" fmla="*/ 9579 w 10492"/>
              <a:gd name="connsiteY14" fmla="*/ 9806 h 10000"/>
              <a:gd name="connsiteX15" fmla="*/ 9931 w 10492"/>
              <a:gd name="connsiteY15" fmla="*/ 9935 h 10000"/>
              <a:gd name="connsiteX16" fmla="*/ 9579 w 10492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7822 w 10865"/>
              <a:gd name="connsiteY12" fmla="*/ 7573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10387 w 10865"/>
              <a:gd name="connsiteY13" fmla="*/ 8389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5859 w 10865"/>
              <a:gd name="connsiteY0" fmla="*/ 10287 h 10287"/>
              <a:gd name="connsiteX1" fmla="*/ 9404 w 10865"/>
              <a:gd name="connsiteY1" fmla="*/ 10000 h 10287"/>
              <a:gd name="connsiteX2" fmla="*/ 6592 w 10865"/>
              <a:gd name="connsiteY2" fmla="*/ 7961 h 10287"/>
              <a:gd name="connsiteX3" fmla="*/ 6767 w 10865"/>
              <a:gd name="connsiteY3" fmla="*/ 7573 h 10287"/>
              <a:gd name="connsiteX4" fmla="*/ 6943 w 10865"/>
              <a:gd name="connsiteY4" fmla="*/ 7023 h 10287"/>
              <a:gd name="connsiteX5" fmla="*/ 6767 w 10865"/>
              <a:gd name="connsiteY5" fmla="*/ 5146 h 10287"/>
              <a:gd name="connsiteX6" fmla="*/ 967 w 10865"/>
              <a:gd name="connsiteY6" fmla="*/ 2492 h 10287"/>
              <a:gd name="connsiteX7" fmla="*/ 2724 w 10865"/>
              <a:gd name="connsiteY7" fmla="*/ 0 h 10287"/>
              <a:gd name="connsiteX8" fmla="*/ 3252 w 10865"/>
              <a:gd name="connsiteY8" fmla="*/ 65 h 10287"/>
              <a:gd name="connsiteX9" fmla="*/ 3076 w 10865"/>
              <a:gd name="connsiteY9" fmla="*/ 194 h 10287"/>
              <a:gd name="connsiteX10" fmla="*/ 10377 w 10865"/>
              <a:gd name="connsiteY10" fmla="*/ 4865 h 10287"/>
              <a:gd name="connsiteX11" fmla="*/ 10563 w 10865"/>
              <a:gd name="connsiteY11" fmla="*/ 6915 h 10287"/>
              <a:gd name="connsiteX12" fmla="*/ 10759 w 10865"/>
              <a:gd name="connsiteY12" fmla="*/ 7609 h 10287"/>
              <a:gd name="connsiteX13" fmla="*/ 10387 w 10865"/>
              <a:gd name="connsiteY13" fmla="*/ 8389 h 10287"/>
              <a:gd name="connsiteX14" fmla="*/ 9579 w 10865"/>
              <a:gd name="connsiteY14" fmla="*/ 9806 h 10287"/>
              <a:gd name="connsiteX15" fmla="*/ 9931 w 10865"/>
              <a:gd name="connsiteY15" fmla="*/ 9935 h 10287"/>
              <a:gd name="connsiteX16" fmla="*/ 5859 w 10865"/>
              <a:gd name="connsiteY16" fmla="*/ 10287 h 10287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9579 w 10865"/>
              <a:gd name="connsiteY14" fmla="*/ 9806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5859 w 10865"/>
              <a:gd name="connsiteY14" fmla="*/ 9051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5265"/>
              <a:gd name="connsiteY0" fmla="*/ 10287 h 10341"/>
              <a:gd name="connsiteX1" fmla="*/ 9404 w 15265"/>
              <a:gd name="connsiteY1" fmla="*/ 10000 h 10341"/>
              <a:gd name="connsiteX2" fmla="*/ 6592 w 15265"/>
              <a:gd name="connsiteY2" fmla="*/ 7961 h 10341"/>
              <a:gd name="connsiteX3" fmla="*/ 6767 w 15265"/>
              <a:gd name="connsiteY3" fmla="*/ 7573 h 10341"/>
              <a:gd name="connsiteX4" fmla="*/ 6943 w 15265"/>
              <a:gd name="connsiteY4" fmla="*/ 7023 h 10341"/>
              <a:gd name="connsiteX5" fmla="*/ 6767 w 15265"/>
              <a:gd name="connsiteY5" fmla="*/ 5146 h 10341"/>
              <a:gd name="connsiteX6" fmla="*/ 967 w 15265"/>
              <a:gd name="connsiteY6" fmla="*/ 2492 h 10341"/>
              <a:gd name="connsiteX7" fmla="*/ 2724 w 15265"/>
              <a:gd name="connsiteY7" fmla="*/ 0 h 10341"/>
              <a:gd name="connsiteX8" fmla="*/ 3252 w 15265"/>
              <a:gd name="connsiteY8" fmla="*/ 65 h 10341"/>
              <a:gd name="connsiteX9" fmla="*/ 3076 w 15265"/>
              <a:gd name="connsiteY9" fmla="*/ 194 h 10341"/>
              <a:gd name="connsiteX10" fmla="*/ 10377 w 15265"/>
              <a:gd name="connsiteY10" fmla="*/ 4865 h 10341"/>
              <a:gd name="connsiteX11" fmla="*/ 10563 w 15265"/>
              <a:gd name="connsiteY11" fmla="*/ 6915 h 10341"/>
              <a:gd name="connsiteX12" fmla="*/ 10759 w 15265"/>
              <a:gd name="connsiteY12" fmla="*/ 7609 h 10341"/>
              <a:gd name="connsiteX13" fmla="*/ 10387 w 15265"/>
              <a:gd name="connsiteY13" fmla="*/ 8389 h 10341"/>
              <a:gd name="connsiteX14" fmla="*/ 15257 w 15265"/>
              <a:gd name="connsiteY14" fmla="*/ 9806 h 10341"/>
              <a:gd name="connsiteX15" fmla="*/ 4449 w 15265"/>
              <a:gd name="connsiteY15" fmla="*/ 9430 h 10341"/>
              <a:gd name="connsiteX16" fmla="*/ 5859 w 15265"/>
              <a:gd name="connsiteY16" fmla="*/ 10287 h 10341"/>
              <a:gd name="connsiteX0" fmla="*/ 5859 w 15257"/>
              <a:gd name="connsiteY0" fmla="*/ 10287 h 10341"/>
              <a:gd name="connsiteX1" fmla="*/ 9404 w 15257"/>
              <a:gd name="connsiteY1" fmla="*/ 10000 h 10341"/>
              <a:gd name="connsiteX2" fmla="*/ 6592 w 15257"/>
              <a:gd name="connsiteY2" fmla="*/ 7961 h 10341"/>
              <a:gd name="connsiteX3" fmla="*/ 6767 w 15257"/>
              <a:gd name="connsiteY3" fmla="*/ 7573 h 10341"/>
              <a:gd name="connsiteX4" fmla="*/ 6943 w 15257"/>
              <a:gd name="connsiteY4" fmla="*/ 7023 h 10341"/>
              <a:gd name="connsiteX5" fmla="*/ 6767 w 15257"/>
              <a:gd name="connsiteY5" fmla="*/ 5146 h 10341"/>
              <a:gd name="connsiteX6" fmla="*/ 967 w 15257"/>
              <a:gd name="connsiteY6" fmla="*/ 2492 h 10341"/>
              <a:gd name="connsiteX7" fmla="*/ 2724 w 15257"/>
              <a:gd name="connsiteY7" fmla="*/ 0 h 10341"/>
              <a:gd name="connsiteX8" fmla="*/ 3252 w 15257"/>
              <a:gd name="connsiteY8" fmla="*/ 65 h 10341"/>
              <a:gd name="connsiteX9" fmla="*/ 3076 w 15257"/>
              <a:gd name="connsiteY9" fmla="*/ 194 h 10341"/>
              <a:gd name="connsiteX10" fmla="*/ 10377 w 15257"/>
              <a:gd name="connsiteY10" fmla="*/ 4865 h 10341"/>
              <a:gd name="connsiteX11" fmla="*/ 10563 w 15257"/>
              <a:gd name="connsiteY11" fmla="*/ 6915 h 10341"/>
              <a:gd name="connsiteX12" fmla="*/ 10759 w 15257"/>
              <a:gd name="connsiteY12" fmla="*/ 7609 h 10341"/>
              <a:gd name="connsiteX13" fmla="*/ 10387 w 15257"/>
              <a:gd name="connsiteY13" fmla="*/ 8389 h 10341"/>
              <a:gd name="connsiteX14" fmla="*/ 15257 w 15257"/>
              <a:gd name="connsiteY14" fmla="*/ 9806 h 10341"/>
              <a:gd name="connsiteX15" fmla="*/ 14354 w 15257"/>
              <a:gd name="connsiteY15" fmla="*/ 10275 h 10341"/>
              <a:gd name="connsiteX16" fmla="*/ 4449 w 15257"/>
              <a:gd name="connsiteY16" fmla="*/ 9430 h 10341"/>
              <a:gd name="connsiteX17" fmla="*/ 5859 w 15257"/>
              <a:gd name="connsiteY17" fmla="*/ 10287 h 10341"/>
              <a:gd name="connsiteX0" fmla="*/ 5859 w 15257"/>
              <a:gd name="connsiteY0" fmla="*/ 10287 h 18996"/>
              <a:gd name="connsiteX1" fmla="*/ 9404 w 15257"/>
              <a:gd name="connsiteY1" fmla="*/ 10000 h 18996"/>
              <a:gd name="connsiteX2" fmla="*/ 6592 w 15257"/>
              <a:gd name="connsiteY2" fmla="*/ 7961 h 18996"/>
              <a:gd name="connsiteX3" fmla="*/ 6767 w 15257"/>
              <a:gd name="connsiteY3" fmla="*/ 7573 h 18996"/>
              <a:gd name="connsiteX4" fmla="*/ 6943 w 15257"/>
              <a:gd name="connsiteY4" fmla="*/ 7023 h 18996"/>
              <a:gd name="connsiteX5" fmla="*/ 6767 w 15257"/>
              <a:gd name="connsiteY5" fmla="*/ 5146 h 18996"/>
              <a:gd name="connsiteX6" fmla="*/ 967 w 15257"/>
              <a:gd name="connsiteY6" fmla="*/ 2492 h 18996"/>
              <a:gd name="connsiteX7" fmla="*/ 2724 w 15257"/>
              <a:gd name="connsiteY7" fmla="*/ 0 h 18996"/>
              <a:gd name="connsiteX8" fmla="*/ 3252 w 15257"/>
              <a:gd name="connsiteY8" fmla="*/ 65 h 18996"/>
              <a:gd name="connsiteX9" fmla="*/ 3076 w 15257"/>
              <a:gd name="connsiteY9" fmla="*/ 194 h 18996"/>
              <a:gd name="connsiteX10" fmla="*/ 10377 w 15257"/>
              <a:gd name="connsiteY10" fmla="*/ 4865 h 18996"/>
              <a:gd name="connsiteX11" fmla="*/ 10563 w 15257"/>
              <a:gd name="connsiteY11" fmla="*/ 6915 h 18996"/>
              <a:gd name="connsiteX12" fmla="*/ 10759 w 15257"/>
              <a:gd name="connsiteY12" fmla="*/ 7609 h 18996"/>
              <a:gd name="connsiteX13" fmla="*/ 10387 w 15257"/>
              <a:gd name="connsiteY13" fmla="*/ 8389 h 18996"/>
              <a:gd name="connsiteX14" fmla="*/ 15257 w 15257"/>
              <a:gd name="connsiteY14" fmla="*/ 9806 h 18996"/>
              <a:gd name="connsiteX15" fmla="*/ 14354 w 15257"/>
              <a:gd name="connsiteY15" fmla="*/ 10275 h 18996"/>
              <a:gd name="connsiteX16" fmla="*/ 11823 w 15257"/>
              <a:gd name="connsiteY16" fmla="*/ 18996 h 18996"/>
              <a:gd name="connsiteX17" fmla="*/ 5859 w 15257"/>
              <a:gd name="connsiteY17" fmla="*/ 10287 h 18996"/>
              <a:gd name="connsiteX0" fmla="*/ 5859 w 15257"/>
              <a:gd name="connsiteY0" fmla="*/ 10287 h 10328"/>
              <a:gd name="connsiteX1" fmla="*/ 9404 w 15257"/>
              <a:gd name="connsiteY1" fmla="*/ 10000 h 10328"/>
              <a:gd name="connsiteX2" fmla="*/ 6592 w 15257"/>
              <a:gd name="connsiteY2" fmla="*/ 7961 h 10328"/>
              <a:gd name="connsiteX3" fmla="*/ 6767 w 15257"/>
              <a:gd name="connsiteY3" fmla="*/ 7573 h 10328"/>
              <a:gd name="connsiteX4" fmla="*/ 6943 w 15257"/>
              <a:gd name="connsiteY4" fmla="*/ 7023 h 10328"/>
              <a:gd name="connsiteX5" fmla="*/ 6767 w 15257"/>
              <a:gd name="connsiteY5" fmla="*/ 5146 h 10328"/>
              <a:gd name="connsiteX6" fmla="*/ 967 w 15257"/>
              <a:gd name="connsiteY6" fmla="*/ 2492 h 10328"/>
              <a:gd name="connsiteX7" fmla="*/ 2724 w 15257"/>
              <a:gd name="connsiteY7" fmla="*/ 0 h 10328"/>
              <a:gd name="connsiteX8" fmla="*/ 3252 w 15257"/>
              <a:gd name="connsiteY8" fmla="*/ 65 h 10328"/>
              <a:gd name="connsiteX9" fmla="*/ 3076 w 15257"/>
              <a:gd name="connsiteY9" fmla="*/ 194 h 10328"/>
              <a:gd name="connsiteX10" fmla="*/ 10377 w 15257"/>
              <a:gd name="connsiteY10" fmla="*/ 4865 h 10328"/>
              <a:gd name="connsiteX11" fmla="*/ 10563 w 15257"/>
              <a:gd name="connsiteY11" fmla="*/ 6915 h 10328"/>
              <a:gd name="connsiteX12" fmla="*/ 10759 w 15257"/>
              <a:gd name="connsiteY12" fmla="*/ 7609 h 10328"/>
              <a:gd name="connsiteX13" fmla="*/ 10387 w 15257"/>
              <a:gd name="connsiteY13" fmla="*/ 8389 h 10328"/>
              <a:gd name="connsiteX14" fmla="*/ 15257 w 15257"/>
              <a:gd name="connsiteY14" fmla="*/ 9806 h 10328"/>
              <a:gd name="connsiteX15" fmla="*/ 14354 w 15257"/>
              <a:gd name="connsiteY15" fmla="*/ 10275 h 10328"/>
              <a:gd name="connsiteX16" fmla="*/ 5859 w 15257"/>
              <a:gd name="connsiteY16" fmla="*/ 10287 h 10328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09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81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7094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387 w 15257"/>
              <a:gd name="connsiteY11" fmla="*/ 8389 h 10303"/>
              <a:gd name="connsiteX12" fmla="*/ 15257 w 15257"/>
              <a:gd name="connsiteY12" fmla="*/ 9806 h 10303"/>
              <a:gd name="connsiteX13" fmla="*/ 14354 w 15257"/>
              <a:gd name="connsiteY13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943 w 15257"/>
              <a:gd name="connsiteY3" fmla="*/ 7023 h 10303"/>
              <a:gd name="connsiteX4" fmla="*/ 6767 w 15257"/>
              <a:gd name="connsiteY4" fmla="*/ 5146 h 10303"/>
              <a:gd name="connsiteX5" fmla="*/ 967 w 15257"/>
              <a:gd name="connsiteY5" fmla="*/ 2492 h 10303"/>
              <a:gd name="connsiteX6" fmla="*/ 2724 w 15257"/>
              <a:gd name="connsiteY6" fmla="*/ 0 h 10303"/>
              <a:gd name="connsiteX7" fmla="*/ 3252 w 15257"/>
              <a:gd name="connsiteY7" fmla="*/ 65 h 10303"/>
              <a:gd name="connsiteX8" fmla="*/ 3076 w 15257"/>
              <a:gd name="connsiteY8" fmla="*/ 194 h 10303"/>
              <a:gd name="connsiteX9" fmla="*/ 10377 w 15257"/>
              <a:gd name="connsiteY9" fmla="*/ 4865 h 10303"/>
              <a:gd name="connsiteX10" fmla="*/ 10387 w 15257"/>
              <a:gd name="connsiteY10" fmla="*/ 8389 h 10303"/>
              <a:gd name="connsiteX11" fmla="*/ 15257 w 15257"/>
              <a:gd name="connsiteY11" fmla="*/ 9806 h 10303"/>
              <a:gd name="connsiteX12" fmla="*/ 14354 w 15257"/>
              <a:gd name="connsiteY12" fmla="*/ 10275 h 10303"/>
              <a:gd name="connsiteX0" fmla="*/ 14354 w 15257"/>
              <a:gd name="connsiteY0" fmla="*/ 10275 h 10353"/>
              <a:gd name="connsiteX1" fmla="*/ 9404 w 15257"/>
              <a:gd name="connsiteY1" fmla="*/ 10000 h 10353"/>
              <a:gd name="connsiteX2" fmla="*/ 6943 w 15257"/>
              <a:gd name="connsiteY2" fmla="*/ 7023 h 10353"/>
              <a:gd name="connsiteX3" fmla="*/ 6767 w 15257"/>
              <a:gd name="connsiteY3" fmla="*/ 5146 h 10353"/>
              <a:gd name="connsiteX4" fmla="*/ 967 w 15257"/>
              <a:gd name="connsiteY4" fmla="*/ 2492 h 10353"/>
              <a:gd name="connsiteX5" fmla="*/ 2724 w 15257"/>
              <a:gd name="connsiteY5" fmla="*/ 0 h 10353"/>
              <a:gd name="connsiteX6" fmla="*/ 3252 w 15257"/>
              <a:gd name="connsiteY6" fmla="*/ 65 h 10353"/>
              <a:gd name="connsiteX7" fmla="*/ 3076 w 15257"/>
              <a:gd name="connsiteY7" fmla="*/ 194 h 10353"/>
              <a:gd name="connsiteX8" fmla="*/ 10377 w 15257"/>
              <a:gd name="connsiteY8" fmla="*/ 4865 h 10353"/>
              <a:gd name="connsiteX9" fmla="*/ 10387 w 15257"/>
              <a:gd name="connsiteY9" fmla="*/ 8389 h 10353"/>
              <a:gd name="connsiteX10" fmla="*/ 15257 w 15257"/>
              <a:gd name="connsiteY10" fmla="*/ 9806 h 10353"/>
              <a:gd name="connsiteX11" fmla="*/ 14354 w 15257"/>
              <a:gd name="connsiteY11" fmla="*/ 10275 h 10353"/>
              <a:gd name="connsiteX0" fmla="*/ 14354 w 14359"/>
              <a:gd name="connsiteY0" fmla="*/ 10275 h 10450"/>
              <a:gd name="connsiteX1" fmla="*/ 9404 w 14359"/>
              <a:gd name="connsiteY1" fmla="*/ 10000 h 10450"/>
              <a:gd name="connsiteX2" fmla="*/ 6943 w 14359"/>
              <a:gd name="connsiteY2" fmla="*/ 7023 h 10450"/>
              <a:gd name="connsiteX3" fmla="*/ 6767 w 14359"/>
              <a:gd name="connsiteY3" fmla="*/ 5146 h 10450"/>
              <a:gd name="connsiteX4" fmla="*/ 967 w 14359"/>
              <a:gd name="connsiteY4" fmla="*/ 2492 h 10450"/>
              <a:gd name="connsiteX5" fmla="*/ 2724 w 14359"/>
              <a:gd name="connsiteY5" fmla="*/ 0 h 10450"/>
              <a:gd name="connsiteX6" fmla="*/ 3252 w 14359"/>
              <a:gd name="connsiteY6" fmla="*/ 65 h 10450"/>
              <a:gd name="connsiteX7" fmla="*/ 3076 w 14359"/>
              <a:gd name="connsiteY7" fmla="*/ 194 h 10450"/>
              <a:gd name="connsiteX8" fmla="*/ 10377 w 14359"/>
              <a:gd name="connsiteY8" fmla="*/ 4865 h 10450"/>
              <a:gd name="connsiteX9" fmla="*/ 10387 w 14359"/>
              <a:gd name="connsiteY9" fmla="*/ 8389 h 10450"/>
              <a:gd name="connsiteX10" fmla="*/ 14354 w 14359"/>
              <a:gd name="connsiteY10" fmla="*/ 10275 h 1045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3076 w 14359"/>
              <a:gd name="connsiteY7" fmla="*/ 194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5211 w 14359"/>
              <a:gd name="connsiteY7" fmla="*/ 408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10377 w 14359"/>
              <a:gd name="connsiteY7" fmla="*/ 4865 h 10340"/>
              <a:gd name="connsiteX8" fmla="*/ 10387 w 14359"/>
              <a:gd name="connsiteY8" fmla="*/ 8389 h 10340"/>
              <a:gd name="connsiteX9" fmla="*/ 14354 w 14359"/>
              <a:gd name="connsiteY9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10377 w 14359"/>
              <a:gd name="connsiteY6" fmla="*/ 4865 h 10340"/>
              <a:gd name="connsiteX7" fmla="*/ 10387 w 14359"/>
              <a:gd name="connsiteY7" fmla="*/ 8389 h 10340"/>
              <a:gd name="connsiteX8" fmla="*/ 14354 w 14359"/>
              <a:gd name="connsiteY8" fmla="*/ 10275 h 10340"/>
              <a:gd name="connsiteX0" fmla="*/ 11693 w 11698"/>
              <a:gd name="connsiteY0" fmla="*/ 10275 h 10340"/>
              <a:gd name="connsiteX1" fmla="*/ 5385 w 11698"/>
              <a:gd name="connsiteY1" fmla="*/ 9392 h 10340"/>
              <a:gd name="connsiteX2" fmla="*/ 4282 w 11698"/>
              <a:gd name="connsiteY2" fmla="*/ 7023 h 10340"/>
              <a:gd name="connsiteX3" fmla="*/ 4106 w 11698"/>
              <a:gd name="connsiteY3" fmla="*/ 5146 h 10340"/>
              <a:gd name="connsiteX4" fmla="*/ 63 w 11698"/>
              <a:gd name="connsiteY4" fmla="*/ 0 h 10340"/>
              <a:gd name="connsiteX5" fmla="*/ 7716 w 11698"/>
              <a:gd name="connsiteY5" fmla="*/ 4865 h 10340"/>
              <a:gd name="connsiteX6" fmla="*/ 7726 w 11698"/>
              <a:gd name="connsiteY6" fmla="*/ 8389 h 10340"/>
              <a:gd name="connsiteX7" fmla="*/ 11693 w 11698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8069 w 12051"/>
              <a:gd name="connsiteY5" fmla="*/ 4865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4981 w 12051"/>
              <a:gd name="connsiteY5" fmla="*/ 3759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55"/>
              <a:gd name="connsiteX1" fmla="*/ 5738 w 12051"/>
              <a:gd name="connsiteY1" fmla="*/ 9392 h 10355"/>
              <a:gd name="connsiteX2" fmla="*/ 3091 w 12051"/>
              <a:gd name="connsiteY2" fmla="*/ 5953 h 10355"/>
              <a:gd name="connsiteX3" fmla="*/ 567 w 12051"/>
              <a:gd name="connsiteY3" fmla="*/ 2470 h 10355"/>
              <a:gd name="connsiteX4" fmla="*/ 416 w 12051"/>
              <a:gd name="connsiteY4" fmla="*/ 0 h 10355"/>
              <a:gd name="connsiteX5" fmla="*/ 4981 w 12051"/>
              <a:gd name="connsiteY5" fmla="*/ 3759 h 10355"/>
              <a:gd name="connsiteX6" fmla="*/ 8079 w 12051"/>
              <a:gd name="connsiteY6" fmla="*/ 8389 h 10355"/>
              <a:gd name="connsiteX7" fmla="*/ 12046 w 12051"/>
              <a:gd name="connsiteY7" fmla="*/ 10275 h 10355"/>
              <a:gd name="connsiteX0" fmla="*/ 12046 w 12051"/>
              <a:gd name="connsiteY0" fmla="*/ 10275 h 10275"/>
              <a:gd name="connsiteX1" fmla="*/ 3091 w 12051"/>
              <a:gd name="connsiteY1" fmla="*/ 5953 h 10275"/>
              <a:gd name="connsiteX2" fmla="*/ 567 w 12051"/>
              <a:gd name="connsiteY2" fmla="*/ 2470 h 10275"/>
              <a:gd name="connsiteX3" fmla="*/ 416 w 12051"/>
              <a:gd name="connsiteY3" fmla="*/ 0 h 10275"/>
              <a:gd name="connsiteX4" fmla="*/ 4981 w 12051"/>
              <a:gd name="connsiteY4" fmla="*/ 3759 h 10275"/>
              <a:gd name="connsiteX5" fmla="*/ 8079 w 12051"/>
              <a:gd name="connsiteY5" fmla="*/ 8389 h 10275"/>
              <a:gd name="connsiteX6" fmla="*/ 12046 w 12051"/>
              <a:gd name="connsiteY6" fmla="*/ 10275 h 10275"/>
              <a:gd name="connsiteX0" fmla="*/ 12046 w 12054"/>
              <a:gd name="connsiteY0" fmla="*/ 10275 h 10275"/>
              <a:gd name="connsiteX1" fmla="*/ 3091 w 12054"/>
              <a:gd name="connsiteY1" fmla="*/ 5953 h 10275"/>
              <a:gd name="connsiteX2" fmla="*/ 567 w 12054"/>
              <a:gd name="connsiteY2" fmla="*/ 2470 h 10275"/>
              <a:gd name="connsiteX3" fmla="*/ 416 w 12054"/>
              <a:gd name="connsiteY3" fmla="*/ 0 h 10275"/>
              <a:gd name="connsiteX4" fmla="*/ 4981 w 12054"/>
              <a:gd name="connsiteY4" fmla="*/ 3759 h 10275"/>
              <a:gd name="connsiteX5" fmla="*/ 9237 w 12054"/>
              <a:gd name="connsiteY5" fmla="*/ 8139 h 10275"/>
              <a:gd name="connsiteX6" fmla="*/ 12046 w 12054"/>
              <a:gd name="connsiteY6" fmla="*/ 10275 h 10275"/>
              <a:gd name="connsiteX0" fmla="*/ 12046 w 14174"/>
              <a:gd name="connsiteY0" fmla="*/ 10275 h 10558"/>
              <a:gd name="connsiteX1" fmla="*/ 3091 w 14174"/>
              <a:gd name="connsiteY1" fmla="*/ 5953 h 10558"/>
              <a:gd name="connsiteX2" fmla="*/ 567 w 14174"/>
              <a:gd name="connsiteY2" fmla="*/ 2470 h 10558"/>
              <a:gd name="connsiteX3" fmla="*/ 416 w 14174"/>
              <a:gd name="connsiteY3" fmla="*/ 0 h 10558"/>
              <a:gd name="connsiteX4" fmla="*/ 4981 w 14174"/>
              <a:gd name="connsiteY4" fmla="*/ 3759 h 10558"/>
              <a:gd name="connsiteX5" fmla="*/ 9237 w 14174"/>
              <a:gd name="connsiteY5" fmla="*/ 8139 h 10558"/>
              <a:gd name="connsiteX6" fmla="*/ 12046 w 14174"/>
              <a:gd name="connsiteY6" fmla="*/ 10275 h 10558"/>
              <a:gd name="connsiteX0" fmla="*/ 12046 w 12150"/>
              <a:gd name="connsiteY0" fmla="*/ 10275 h 10275"/>
              <a:gd name="connsiteX1" fmla="*/ 3091 w 12150"/>
              <a:gd name="connsiteY1" fmla="*/ 5953 h 10275"/>
              <a:gd name="connsiteX2" fmla="*/ 567 w 12150"/>
              <a:gd name="connsiteY2" fmla="*/ 2470 h 10275"/>
              <a:gd name="connsiteX3" fmla="*/ 416 w 12150"/>
              <a:gd name="connsiteY3" fmla="*/ 0 h 10275"/>
              <a:gd name="connsiteX4" fmla="*/ 4981 w 12150"/>
              <a:gd name="connsiteY4" fmla="*/ 3759 h 10275"/>
              <a:gd name="connsiteX5" fmla="*/ 9237 w 12150"/>
              <a:gd name="connsiteY5" fmla="*/ 8139 h 10275"/>
              <a:gd name="connsiteX6" fmla="*/ 12046 w 12150"/>
              <a:gd name="connsiteY6" fmla="*/ 10275 h 10275"/>
              <a:gd name="connsiteX0" fmla="*/ 12046 w 12101"/>
              <a:gd name="connsiteY0" fmla="*/ 10275 h 10275"/>
              <a:gd name="connsiteX1" fmla="*/ 3091 w 12101"/>
              <a:gd name="connsiteY1" fmla="*/ 5953 h 10275"/>
              <a:gd name="connsiteX2" fmla="*/ 567 w 12101"/>
              <a:gd name="connsiteY2" fmla="*/ 2470 h 10275"/>
              <a:gd name="connsiteX3" fmla="*/ 416 w 12101"/>
              <a:gd name="connsiteY3" fmla="*/ 0 h 10275"/>
              <a:gd name="connsiteX4" fmla="*/ 4981 w 12101"/>
              <a:gd name="connsiteY4" fmla="*/ 3759 h 10275"/>
              <a:gd name="connsiteX5" fmla="*/ 6318 w 12101"/>
              <a:gd name="connsiteY5" fmla="*/ 6602 h 10275"/>
              <a:gd name="connsiteX6" fmla="*/ 12046 w 12101"/>
              <a:gd name="connsiteY6" fmla="*/ 10275 h 10275"/>
              <a:gd name="connsiteX0" fmla="*/ 10302 w 10379"/>
              <a:gd name="connsiteY0" fmla="*/ 10704 h 10704"/>
              <a:gd name="connsiteX1" fmla="*/ 3091 w 10379"/>
              <a:gd name="connsiteY1" fmla="*/ 5953 h 10704"/>
              <a:gd name="connsiteX2" fmla="*/ 567 w 10379"/>
              <a:gd name="connsiteY2" fmla="*/ 2470 h 10704"/>
              <a:gd name="connsiteX3" fmla="*/ 416 w 10379"/>
              <a:gd name="connsiteY3" fmla="*/ 0 h 10704"/>
              <a:gd name="connsiteX4" fmla="*/ 4981 w 10379"/>
              <a:gd name="connsiteY4" fmla="*/ 3759 h 10704"/>
              <a:gd name="connsiteX5" fmla="*/ 6318 w 10379"/>
              <a:gd name="connsiteY5" fmla="*/ 6602 h 10704"/>
              <a:gd name="connsiteX6" fmla="*/ 10302 w 10379"/>
              <a:gd name="connsiteY6" fmla="*/ 10704 h 10704"/>
              <a:gd name="connsiteX0" fmla="*/ 10302 w 10379"/>
              <a:gd name="connsiteY0" fmla="*/ 10704 h 10704"/>
              <a:gd name="connsiteX1" fmla="*/ 567 w 10379"/>
              <a:gd name="connsiteY1" fmla="*/ 2470 h 10704"/>
              <a:gd name="connsiteX2" fmla="*/ 416 w 10379"/>
              <a:gd name="connsiteY2" fmla="*/ 0 h 10704"/>
              <a:gd name="connsiteX3" fmla="*/ 4981 w 10379"/>
              <a:gd name="connsiteY3" fmla="*/ 3759 h 10704"/>
              <a:gd name="connsiteX4" fmla="*/ 6318 w 10379"/>
              <a:gd name="connsiteY4" fmla="*/ 6602 h 10704"/>
              <a:gd name="connsiteX5" fmla="*/ 10302 w 10379"/>
              <a:gd name="connsiteY5" fmla="*/ 10704 h 10704"/>
              <a:gd name="connsiteX0" fmla="*/ 10302 w 12564"/>
              <a:gd name="connsiteY0" fmla="*/ 10704 h 11091"/>
              <a:gd name="connsiteX1" fmla="*/ 567 w 12564"/>
              <a:gd name="connsiteY1" fmla="*/ 2470 h 11091"/>
              <a:gd name="connsiteX2" fmla="*/ 416 w 12564"/>
              <a:gd name="connsiteY2" fmla="*/ 0 h 11091"/>
              <a:gd name="connsiteX3" fmla="*/ 4981 w 12564"/>
              <a:gd name="connsiteY3" fmla="*/ 3759 h 11091"/>
              <a:gd name="connsiteX4" fmla="*/ 6318 w 12564"/>
              <a:gd name="connsiteY4" fmla="*/ 6602 h 11091"/>
              <a:gd name="connsiteX5" fmla="*/ 10302 w 12564"/>
              <a:gd name="connsiteY5" fmla="*/ 10704 h 11091"/>
              <a:gd name="connsiteX0" fmla="*/ 10302 w 10302"/>
              <a:gd name="connsiteY0" fmla="*/ 10704 h 10704"/>
              <a:gd name="connsiteX1" fmla="*/ 567 w 10302"/>
              <a:gd name="connsiteY1" fmla="*/ 2470 h 10704"/>
              <a:gd name="connsiteX2" fmla="*/ 416 w 10302"/>
              <a:gd name="connsiteY2" fmla="*/ 0 h 10704"/>
              <a:gd name="connsiteX3" fmla="*/ 4981 w 10302"/>
              <a:gd name="connsiteY3" fmla="*/ 3759 h 10704"/>
              <a:gd name="connsiteX4" fmla="*/ 6318 w 10302"/>
              <a:gd name="connsiteY4" fmla="*/ 6602 h 10704"/>
              <a:gd name="connsiteX5" fmla="*/ 10302 w 10302"/>
              <a:gd name="connsiteY5" fmla="*/ 10704 h 10704"/>
              <a:gd name="connsiteX0" fmla="*/ 10302 w 10384"/>
              <a:gd name="connsiteY0" fmla="*/ 10704 h 10710"/>
              <a:gd name="connsiteX1" fmla="*/ 567 w 10384"/>
              <a:gd name="connsiteY1" fmla="*/ 2470 h 10710"/>
              <a:gd name="connsiteX2" fmla="*/ 416 w 10384"/>
              <a:gd name="connsiteY2" fmla="*/ 0 h 10710"/>
              <a:gd name="connsiteX3" fmla="*/ 4981 w 10384"/>
              <a:gd name="connsiteY3" fmla="*/ 3759 h 10710"/>
              <a:gd name="connsiteX4" fmla="*/ 10302 w 10384"/>
              <a:gd name="connsiteY4" fmla="*/ 10704 h 10710"/>
              <a:gd name="connsiteX0" fmla="*/ 9983 w 10065"/>
              <a:gd name="connsiteY0" fmla="*/ 10704 h 10710"/>
              <a:gd name="connsiteX1" fmla="*/ 2591 w 10065"/>
              <a:gd name="connsiteY1" fmla="*/ 6051 h 10710"/>
              <a:gd name="connsiteX2" fmla="*/ 97 w 10065"/>
              <a:gd name="connsiteY2" fmla="*/ 0 h 10710"/>
              <a:gd name="connsiteX3" fmla="*/ 4662 w 10065"/>
              <a:gd name="connsiteY3" fmla="*/ 3759 h 10710"/>
              <a:gd name="connsiteX4" fmla="*/ 9983 w 10065"/>
              <a:gd name="connsiteY4" fmla="*/ 10704 h 10710"/>
              <a:gd name="connsiteX0" fmla="*/ 9983 w 9983"/>
              <a:gd name="connsiteY0" fmla="*/ 10704 h 10704"/>
              <a:gd name="connsiteX1" fmla="*/ 2591 w 9983"/>
              <a:gd name="connsiteY1" fmla="*/ 6051 h 10704"/>
              <a:gd name="connsiteX2" fmla="*/ 97 w 9983"/>
              <a:gd name="connsiteY2" fmla="*/ 0 h 10704"/>
              <a:gd name="connsiteX3" fmla="*/ 4662 w 9983"/>
              <a:gd name="connsiteY3" fmla="*/ 3759 h 10704"/>
              <a:gd name="connsiteX4" fmla="*/ 9983 w 9983"/>
              <a:gd name="connsiteY4" fmla="*/ 10704 h 10704"/>
              <a:gd name="connsiteX0" fmla="*/ 9976 w 9976"/>
              <a:gd name="connsiteY0" fmla="*/ 10000 h 10000"/>
              <a:gd name="connsiteX1" fmla="*/ 2571 w 9976"/>
              <a:gd name="connsiteY1" fmla="*/ 5653 h 10000"/>
              <a:gd name="connsiteX2" fmla="*/ 73 w 9976"/>
              <a:gd name="connsiteY2" fmla="*/ 0 h 10000"/>
              <a:gd name="connsiteX3" fmla="*/ 4646 w 9976"/>
              <a:gd name="connsiteY3" fmla="*/ 3512 h 10000"/>
              <a:gd name="connsiteX4" fmla="*/ 9976 w 9976"/>
              <a:gd name="connsiteY4" fmla="*/ 10000 h 10000"/>
              <a:gd name="connsiteX0" fmla="*/ 12330 w 12330"/>
              <a:gd name="connsiteY0" fmla="*/ 10167 h 10167"/>
              <a:gd name="connsiteX1" fmla="*/ 4907 w 12330"/>
              <a:gd name="connsiteY1" fmla="*/ 5820 h 10167"/>
              <a:gd name="connsiteX2" fmla="*/ 44 w 12330"/>
              <a:gd name="connsiteY2" fmla="*/ 0 h 10167"/>
              <a:gd name="connsiteX3" fmla="*/ 6987 w 12330"/>
              <a:gd name="connsiteY3" fmla="*/ 3679 h 10167"/>
              <a:gd name="connsiteX4" fmla="*/ 12330 w 12330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943 w 12286"/>
              <a:gd name="connsiteY3" fmla="*/ 3679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6156 w 12286"/>
              <a:gd name="connsiteY2" fmla="*/ 4081 h 10167"/>
              <a:gd name="connsiteX3" fmla="*/ 12286 w 12286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3030" h="10205">
                <a:moveTo>
                  <a:pt x="13030" y="10205"/>
                </a:moveTo>
                <a:cubicBezTo>
                  <a:pt x="-844" y="9738"/>
                  <a:pt x="11133" y="1343"/>
                  <a:pt x="0" y="0"/>
                </a:cubicBezTo>
                <a:cubicBezTo>
                  <a:pt x="15687" y="1132"/>
                  <a:pt x="1171" y="9279"/>
                  <a:pt x="13030" y="10205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62" name="Freeform 49"/>
          <xdr:cNvSpPr>
            <a:spLocks/>
          </xdr:cNvSpPr>
        </xdr:nvSpPr>
        <xdr:spPr bwMode="auto">
          <a:xfrm rot="14946646">
            <a:off x="2264817" y="1848246"/>
            <a:ext cx="149399" cy="372906"/>
          </a:xfrm>
          <a:custGeom>
            <a:avLst/>
            <a:gdLst>
              <a:gd name="T0" fmla="*/ 63 w 66"/>
              <a:gd name="T1" fmla="*/ 309 h 309"/>
              <a:gd name="T2" fmla="*/ 62 w 66"/>
              <a:gd name="T3" fmla="*/ 309 h 309"/>
              <a:gd name="T4" fmla="*/ 46 w 66"/>
              <a:gd name="T5" fmla="*/ 246 h 309"/>
              <a:gd name="T6" fmla="*/ 47 w 66"/>
              <a:gd name="T7" fmla="*/ 234 h 309"/>
              <a:gd name="T8" fmla="*/ 48 w 66"/>
              <a:gd name="T9" fmla="*/ 217 h 309"/>
              <a:gd name="T10" fmla="*/ 47 w 66"/>
              <a:gd name="T11" fmla="*/ 159 h 309"/>
              <a:gd name="T12" fmla="*/ 29 w 66"/>
              <a:gd name="T13" fmla="*/ 112 h 309"/>
              <a:gd name="T14" fmla="*/ 14 w 66"/>
              <a:gd name="T15" fmla="*/ 77 h 309"/>
              <a:gd name="T16" fmla="*/ 24 w 66"/>
              <a:gd name="T17" fmla="*/ 0 h 309"/>
              <a:gd name="T18" fmla="*/ 27 w 66"/>
              <a:gd name="T19" fmla="*/ 2 h 309"/>
              <a:gd name="T20" fmla="*/ 26 w 66"/>
              <a:gd name="T21" fmla="*/ 6 h 309"/>
              <a:gd name="T22" fmla="*/ 20 w 66"/>
              <a:gd name="T23" fmla="*/ 76 h 309"/>
              <a:gd name="T24" fmla="*/ 34 w 66"/>
              <a:gd name="T25" fmla="*/ 108 h 309"/>
              <a:gd name="T26" fmla="*/ 53 w 66"/>
              <a:gd name="T27" fmla="*/ 157 h 309"/>
              <a:gd name="T28" fmla="*/ 54 w 66"/>
              <a:gd name="T29" fmla="*/ 217 h 309"/>
              <a:gd name="T30" fmla="*/ 53 w 66"/>
              <a:gd name="T31" fmla="*/ 234 h 309"/>
              <a:gd name="T32" fmla="*/ 52 w 66"/>
              <a:gd name="T33" fmla="*/ 247 h 309"/>
              <a:gd name="T34" fmla="*/ 63 w 66"/>
              <a:gd name="T35" fmla="*/ 303 h 309"/>
              <a:gd name="T36" fmla="*/ 65 w 66"/>
              <a:gd name="T37" fmla="*/ 307 h 309"/>
              <a:gd name="T38" fmla="*/ 63 w 66"/>
              <a:gd name="T39" fmla="*/ 309 h 309"/>
              <a:gd name="connsiteX0" fmla="*/ 8258 w 8620"/>
              <a:gd name="connsiteY0" fmla="*/ 10000 h 10000"/>
              <a:gd name="connsiteX1" fmla="*/ 8107 w 8620"/>
              <a:gd name="connsiteY1" fmla="*/ 10000 h 10000"/>
              <a:gd name="connsiteX2" fmla="*/ 5683 w 8620"/>
              <a:gd name="connsiteY2" fmla="*/ 7961 h 10000"/>
              <a:gd name="connsiteX3" fmla="*/ 5834 w 8620"/>
              <a:gd name="connsiteY3" fmla="*/ 7573 h 10000"/>
              <a:gd name="connsiteX4" fmla="*/ 5986 w 8620"/>
              <a:gd name="connsiteY4" fmla="*/ 7023 h 10000"/>
              <a:gd name="connsiteX5" fmla="*/ 5834 w 8620"/>
              <a:gd name="connsiteY5" fmla="*/ 5146 h 10000"/>
              <a:gd name="connsiteX6" fmla="*/ 3107 w 8620"/>
              <a:gd name="connsiteY6" fmla="*/ 3625 h 10000"/>
              <a:gd name="connsiteX7" fmla="*/ 834 w 8620"/>
              <a:gd name="connsiteY7" fmla="*/ 2492 h 10000"/>
              <a:gd name="connsiteX8" fmla="*/ 2349 w 8620"/>
              <a:gd name="connsiteY8" fmla="*/ 0 h 10000"/>
              <a:gd name="connsiteX9" fmla="*/ 2804 w 8620"/>
              <a:gd name="connsiteY9" fmla="*/ 65 h 10000"/>
              <a:gd name="connsiteX10" fmla="*/ 2652 w 8620"/>
              <a:gd name="connsiteY10" fmla="*/ 194 h 10000"/>
              <a:gd name="connsiteX11" fmla="*/ 3865 w 8620"/>
              <a:gd name="connsiteY11" fmla="*/ 3495 h 10000"/>
              <a:gd name="connsiteX12" fmla="*/ 6743 w 8620"/>
              <a:gd name="connsiteY12" fmla="*/ 5081 h 10000"/>
              <a:gd name="connsiteX13" fmla="*/ 6895 w 8620"/>
              <a:gd name="connsiteY13" fmla="*/ 7023 h 10000"/>
              <a:gd name="connsiteX14" fmla="*/ 6743 w 8620"/>
              <a:gd name="connsiteY14" fmla="*/ 7573 h 10000"/>
              <a:gd name="connsiteX15" fmla="*/ 6592 w 8620"/>
              <a:gd name="connsiteY15" fmla="*/ 7994 h 10000"/>
              <a:gd name="connsiteX16" fmla="*/ 8258 w 8620"/>
              <a:gd name="connsiteY16" fmla="*/ 9806 h 10000"/>
              <a:gd name="connsiteX17" fmla="*/ 8561 w 8620"/>
              <a:gd name="connsiteY17" fmla="*/ 9935 h 10000"/>
              <a:gd name="connsiteX18" fmla="*/ 8258 w 8620"/>
              <a:gd name="connsiteY18" fmla="*/ 10000 h 10000"/>
              <a:gd name="connsiteX0" fmla="*/ 9579 w 10000"/>
              <a:gd name="connsiteY0" fmla="*/ 10000 h 10000"/>
              <a:gd name="connsiteX1" fmla="*/ 9404 w 10000"/>
              <a:gd name="connsiteY1" fmla="*/ 10000 h 10000"/>
              <a:gd name="connsiteX2" fmla="*/ 6592 w 10000"/>
              <a:gd name="connsiteY2" fmla="*/ 7961 h 10000"/>
              <a:gd name="connsiteX3" fmla="*/ 6767 w 10000"/>
              <a:gd name="connsiteY3" fmla="*/ 7573 h 10000"/>
              <a:gd name="connsiteX4" fmla="*/ 6943 w 10000"/>
              <a:gd name="connsiteY4" fmla="*/ 7023 h 10000"/>
              <a:gd name="connsiteX5" fmla="*/ 6767 w 10000"/>
              <a:gd name="connsiteY5" fmla="*/ 5146 h 10000"/>
              <a:gd name="connsiteX6" fmla="*/ 3603 w 10000"/>
              <a:gd name="connsiteY6" fmla="*/ 3625 h 10000"/>
              <a:gd name="connsiteX7" fmla="*/ 967 w 10000"/>
              <a:gd name="connsiteY7" fmla="*/ 2492 h 10000"/>
              <a:gd name="connsiteX8" fmla="*/ 2724 w 10000"/>
              <a:gd name="connsiteY8" fmla="*/ 0 h 10000"/>
              <a:gd name="connsiteX9" fmla="*/ 3252 w 10000"/>
              <a:gd name="connsiteY9" fmla="*/ 65 h 10000"/>
              <a:gd name="connsiteX10" fmla="*/ 3076 w 10000"/>
              <a:gd name="connsiteY10" fmla="*/ 194 h 10000"/>
              <a:gd name="connsiteX11" fmla="*/ 7822 w 10000"/>
              <a:gd name="connsiteY11" fmla="*/ 5081 h 10000"/>
              <a:gd name="connsiteX12" fmla="*/ 7998 w 10000"/>
              <a:gd name="connsiteY12" fmla="*/ 7023 h 10000"/>
              <a:gd name="connsiteX13" fmla="*/ 7822 w 10000"/>
              <a:gd name="connsiteY13" fmla="*/ 7573 h 10000"/>
              <a:gd name="connsiteX14" fmla="*/ 7646 w 10000"/>
              <a:gd name="connsiteY14" fmla="*/ 7994 h 10000"/>
              <a:gd name="connsiteX15" fmla="*/ 9579 w 10000"/>
              <a:gd name="connsiteY15" fmla="*/ 9806 h 10000"/>
              <a:gd name="connsiteX16" fmla="*/ 9931 w 10000"/>
              <a:gd name="connsiteY16" fmla="*/ 9935 h 10000"/>
              <a:gd name="connsiteX17" fmla="*/ 9579 w 10000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3603 w 10492"/>
              <a:gd name="connsiteY6" fmla="*/ 3625 h 10000"/>
              <a:gd name="connsiteX7" fmla="*/ 967 w 10492"/>
              <a:gd name="connsiteY7" fmla="*/ 2492 h 10000"/>
              <a:gd name="connsiteX8" fmla="*/ 2724 w 10492"/>
              <a:gd name="connsiteY8" fmla="*/ 0 h 10000"/>
              <a:gd name="connsiteX9" fmla="*/ 3252 w 10492"/>
              <a:gd name="connsiteY9" fmla="*/ 65 h 10000"/>
              <a:gd name="connsiteX10" fmla="*/ 3076 w 10492"/>
              <a:gd name="connsiteY10" fmla="*/ 194 h 10000"/>
              <a:gd name="connsiteX11" fmla="*/ 10377 w 10492"/>
              <a:gd name="connsiteY11" fmla="*/ 4865 h 10000"/>
              <a:gd name="connsiteX12" fmla="*/ 7998 w 10492"/>
              <a:gd name="connsiteY12" fmla="*/ 7023 h 10000"/>
              <a:gd name="connsiteX13" fmla="*/ 7822 w 10492"/>
              <a:gd name="connsiteY13" fmla="*/ 7573 h 10000"/>
              <a:gd name="connsiteX14" fmla="*/ 7646 w 10492"/>
              <a:gd name="connsiteY14" fmla="*/ 7994 h 10000"/>
              <a:gd name="connsiteX15" fmla="*/ 9579 w 10492"/>
              <a:gd name="connsiteY15" fmla="*/ 9806 h 10000"/>
              <a:gd name="connsiteX16" fmla="*/ 9931 w 10492"/>
              <a:gd name="connsiteY16" fmla="*/ 9935 h 10000"/>
              <a:gd name="connsiteX17" fmla="*/ 9579 w 10492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967 w 10492"/>
              <a:gd name="connsiteY6" fmla="*/ 2492 h 10000"/>
              <a:gd name="connsiteX7" fmla="*/ 2724 w 10492"/>
              <a:gd name="connsiteY7" fmla="*/ 0 h 10000"/>
              <a:gd name="connsiteX8" fmla="*/ 3252 w 10492"/>
              <a:gd name="connsiteY8" fmla="*/ 65 h 10000"/>
              <a:gd name="connsiteX9" fmla="*/ 3076 w 10492"/>
              <a:gd name="connsiteY9" fmla="*/ 194 h 10000"/>
              <a:gd name="connsiteX10" fmla="*/ 10377 w 10492"/>
              <a:gd name="connsiteY10" fmla="*/ 4865 h 10000"/>
              <a:gd name="connsiteX11" fmla="*/ 7998 w 10492"/>
              <a:gd name="connsiteY11" fmla="*/ 7023 h 10000"/>
              <a:gd name="connsiteX12" fmla="*/ 7822 w 10492"/>
              <a:gd name="connsiteY12" fmla="*/ 7573 h 10000"/>
              <a:gd name="connsiteX13" fmla="*/ 7646 w 10492"/>
              <a:gd name="connsiteY13" fmla="*/ 7994 h 10000"/>
              <a:gd name="connsiteX14" fmla="*/ 9579 w 10492"/>
              <a:gd name="connsiteY14" fmla="*/ 9806 h 10000"/>
              <a:gd name="connsiteX15" fmla="*/ 9931 w 10492"/>
              <a:gd name="connsiteY15" fmla="*/ 9935 h 10000"/>
              <a:gd name="connsiteX16" fmla="*/ 9579 w 10492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7822 w 10865"/>
              <a:gd name="connsiteY12" fmla="*/ 7573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10387 w 10865"/>
              <a:gd name="connsiteY13" fmla="*/ 8389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5859 w 10865"/>
              <a:gd name="connsiteY0" fmla="*/ 10287 h 10287"/>
              <a:gd name="connsiteX1" fmla="*/ 9404 w 10865"/>
              <a:gd name="connsiteY1" fmla="*/ 10000 h 10287"/>
              <a:gd name="connsiteX2" fmla="*/ 6592 w 10865"/>
              <a:gd name="connsiteY2" fmla="*/ 7961 h 10287"/>
              <a:gd name="connsiteX3" fmla="*/ 6767 w 10865"/>
              <a:gd name="connsiteY3" fmla="*/ 7573 h 10287"/>
              <a:gd name="connsiteX4" fmla="*/ 6943 w 10865"/>
              <a:gd name="connsiteY4" fmla="*/ 7023 h 10287"/>
              <a:gd name="connsiteX5" fmla="*/ 6767 w 10865"/>
              <a:gd name="connsiteY5" fmla="*/ 5146 h 10287"/>
              <a:gd name="connsiteX6" fmla="*/ 967 w 10865"/>
              <a:gd name="connsiteY6" fmla="*/ 2492 h 10287"/>
              <a:gd name="connsiteX7" fmla="*/ 2724 w 10865"/>
              <a:gd name="connsiteY7" fmla="*/ 0 h 10287"/>
              <a:gd name="connsiteX8" fmla="*/ 3252 w 10865"/>
              <a:gd name="connsiteY8" fmla="*/ 65 h 10287"/>
              <a:gd name="connsiteX9" fmla="*/ 3076 w 10865"/>
              <a:gd name="connsiteY9" fmla="*/ 194 h 10287"/>
              <a:gd name="connsiteX10" fmla="*/ 10377 w 10865"/>
              <a:gd name="connsiteY10" fmla="*/ 4865 h 10287"/>
              <a:gd name="connsiteX11" fmla="*/ 10563 w 10865"/>
              <a:gd name="connsiteY11" fmla="*/ 6915 h 10287"/>
              <a:gd name="connsiteX12" fmla="*/ 10759 w 10865"/>
              <a:gd name="connsiteY12" fmla="*/ 7609 h 10287"/>
              <a:gd name="connsiteX13" fmla="*/ 10387 w 10865"/>
              <a:gd name="connsiteY13" fmla="*/ 8389 h 10287"/>
              <a:gd name="connsiteX14" fmla="*/ 9579 w 10865"/>
              <a:gd name="connsiteY14" fmla="*/ 9806 h 10287"/>
              <a:gd name="connsiteX15" fmla="*/ 9931 w 10865"/>
              <a:gd name="connsiteY15" fmla="*/ 9935 h 10287"/>
              <a:gd name="connsiteX16" fmla="*/ 5859 w 10865"/>
              <a:gd name="connsiteY16" fmla="*/ 10287 h 10287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9579 w 10865"/>
              <a:gd name="connsiteY14" fmla="*/ 9806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5859 w 10865"/>
              <a:gd name="connsiteY14" fmla="*/ 9051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5265"/>
              <a:gd name="connsiteY0" fmla="*/ 10287 h 10341"/>
              <a:gd name="connsiteX1" fmla="*/ 9404 w 15265"/>
              <a:gd name="connsiteY1" fmla="*/ 10000 h 10341"/>
              <a:gd name="connsiteX2" fmla="*/ 6592 w 15265"/>
              <a:gd name="connsiteY2" fmla="*/ 7961 h 10341"/>
              <a:gd name="connsiteX3" fmla="*/ 6767 w 15265"/>
              <a:gd name="connsiteY3" fmla="*/ 7573 h 10341"/>
              <a:gd name="connsiteX4" fmla="*/ 6943 w 15265"/>
              <a:gd name="connsiteY4" fmla="*/ 7023 h 10341"/>
              <a:gd name="connsiteX5" fmla="*/ 6767 w 15265"/>
              <a:gd name="connsiteY5" fmla="*/ 5146 h 10341"/>
              <a:gd name="connsiteX6" fmla="*/ 967 w 15265"/>
              <a:gd name="connsiteY6" fmla="*/ 2492 h 10341"/>
              <a:gd name="connsiteX7" fmla="*/ 2724 w 15265"/>
              <a:gd name="connsiteY7" fmla="*/ 0 h 10341"/>
              <a:gd name="connsiteX8" fmla="*/ 3252 w 15265"/>
              <a:gd name="connsiteY8" fmla="*/ 65 h 10341"/>
              <a:gd name="connsiteX9" fmla="*/ 3076 w 15265"/>
              <a:gd name="connsiteY9" fmla="*/ 194 h 10341"/>
              <a:gd name="connsiteX10" fmla="*/ 10377 w 15265"/>
              <a:gd name="connsiteY10" fmla="*/ 4865 h 10341"/>
              <a:gd name="connsiteX11" fmla="*/ 10563 w 15265"/>
              <a:gd name="connsiteY11" fmla="*/ 6915 h 10341"/>
              <a:gd name="connsiteX12" fmla="*/ 10759 w 15265"/>
              <a:gd name="connsiteY12" fmla="*/ 7609 h 10341"/>
              <a:gd name="connsiteX13" fmla="*/ 10387 w 15265"/>
              <a:gd name="connsiteY13" fmla="*/ 8389 h 10341"/>
              <a:gd name="connsiteX14" fmla="*/ 15257 w 15265"/>
              <a:gd name="connsiteY14" fmla="*/ 9806 h 10341"/>
              <a:gd name="connsiteX15" fmla="*/ 4449 w 15265"/>
              <a:gd name="connsiteY15" fmla="*/ 9430 h 10341"/>
              <a:gd name="connsiteX16" fmla="*/ 5859 w 15265"/>
              <a:gd name="connsiteY16" fmla="*/ 10287 h 10341"/>
              <a:gd name="connsiteX0" fmla="*/ 5859 w 15257"/>
              <a:gd name="connsiteY0" fmla="*/ 10287 h 10341"/>
              <a:gd name="connsiteX1" fmla="*/ 9404 w 15257"/>
              <a:gd name="connsiteY1" fmla="*/ 10000 h 10341"/>
              <a:gd name="connsiteX2" fmla="*/ 6592 w 15257"/>
              <a:gd name="connsiteY2" fmla="*/ 7961 h 10341"/>
              <a:gd name="connsiteX3" fmla="*/ 6767 w 15257"/>
              <a:gd name="connsiteY3" fmla="*/ 7573 h 10341"/>
              <a:gd name="connsiteX4" fmla="*/ 6943 w 15257"/>
              <a:gd name="connsiteY4" fmla="*/ 7023 h 10341"/>
              <a:gd name="connsiteX5" fmla="*/ 6767 w 15257"/>
              <a:gd name="connsiteY5" fmla="*/ 5146 h 10341"/>
              <a:gd name="connsiteX6" fmla="*/ 967 w 15257"/>
              <a:gd name="connsiteY6" fmla="*/ 2492 h 10341"/>
              <a:gd name="connsiteX7" fmla="*/ 2724 w 15257"/>
              <a:gd name="connsiteY7" fmla="*/ 0 h 10341"/>
              <a:gd name="connsiteX8" fmla="*/ 3252 w 15257"/>
              <a:gd name="connsiteY8" fmla="*/ 65 h 10341"/>
              <a:gd name="connsiteX9" fmla="*/ 3076 w 15257"/>
              <a:gd name="connsiteY9" fmla="*/ 194 h 10341"/>
              <a:gd name="connsiteX10" fmla="*/ 10377 w 15257"/>
              <a:gd name="connsiteY10" fmla="*/ 4865 h 10341"/>
              <a:gd name="connsiteX11" fmla="*/ 10563 w 15257"/>
              <a:gd name="connsiteY11" fmla="*/ 6915 h 10341"/>
              <a:gd name="connsiteX12" fmla="*/ 10759 w 15257"/>
              <a:gd name="connsiteY12" fmla="*/ 7609 h 10341"/>
              <a:gd name="connsiteX13" fmla="*/ 10387 w 15257"/>
              <a:gd name="connsiteY13" fmla="*/ 8389 h 10341"/>
              <a:gd name="connsiteX14" fmla="*/ 15257 w 15257"/>
              <a:gd name="connsiteY14" fmla="*/ 9806 h 10341"/>
              <a:gd name="connsiteX15" fmla="*/ 14354 w 15257"/>
              <a:gd name="connsiteY15" fmla="*/ 10275 h 10341"/>
              <a:gd name="connsiteX16" fmla="*/ 4449 w 15257"/>
              <a:gd name="connsiteY16" fmla="*/ 9430 h 10341"/>
              <a:gd name="connsiteX17" fmla="*/ 5859 w 15257"/>
              <a:gd name="connsiteY17" fmla="*/ 10287 h 10341"/>
              <a:gd name="connsiteX0" fmla="*/ 5859 w 15257"/>
              <a:gd name="connsiteY0" fmla="*/ 10287 h 18996"/>
              <a:gd name="connsiteX1" fmla="*/ 9404 w 15257"/>
              <a:gd name="connsiteY1" fmla="*/ 10000 h 18996"/>
              <a:gd name="connsiteX2" fmla="*/ 6592 w 15257"/>
              <a:gd name="connsiteY2" fmla="*/ 7961 h 18996"/>
              <a:gd name="connsiteX3" fmla="*/ 6767 w 15257"/>
              <a:gd name="connsiteY3" fmla="*/ 7573 h 18996"/>
              <a:gd name="connsiteX4" fmla="*/ 6943 w 15257"/>
              <a:gd name="connsiteY4" fmla="*/ 7023 h 18996"/>
              <a:gd name="connsiteX5" fmla="*/ 6767 w 15257"/>
              <a:gd name="connsiteY5" fmla="*/ 5146 h 18996"/>
              <a:gd name="connsiteX6" fmla="*/ 967 w 15257"/>
              <a:gd name="connsiteY6" fmla="*/ 2492 h 18996"/>
              <a:gd name="connsiteX7" fmla="*/ 2724 w 15257"/>
              <a:gd name="connsiteY7" fmla="*/ 0 h 18996"/>
              <a:gd name="connsiteX8" fmla="*/ 3252 w 15257"/>
              <a:gd name="connsiteY8" fmla="*/ 65 h 18996"/>
              <a:gd name="connsiteX9" fmla="*/ 3076 w 15257"/>
              <a:gd name="connsiteY9" fmla="*/ 194 h 18996"/>
              <a:gd name="connsiteX10" fmla="*/ 10377 w 15257"/>
              <a:gd name="connsiteY10" fmla="*/ 4865 h 18996"/>
              <a:gd name="connsiteX11" fmla="*/ 10563 w 15257"/>
              <a:gd name="connsiteY11" fmla="*/ 6915 h 18996"/>
              <a:gd name="connsiteX12" fmla="*/ 10759 w 15257"/>
              <a:gd name="connsiteY12" fmla="*/ 7609 h 18996"/>
              <a:gd name="connsiteX13" fmla="*/ 10387 w 15257"/>
              <a:gd name="connsiteY13" fmla="*/ 8389 h 18996"/>
              <a:gd name="connsiteX14" fmla="*/ 15257 w 15257"/>
              <a:gd name="connsiteY14" fmla="*/ 9806 h 18996"/>
              <a:gd name="connsiteX15" fmla="*/ 14354 w 15257"/>
              <a:gd name="connsiteY15" fmla="*/ 10275 h 18996"/>
              <a:gd name="connsiteX16" fmla="*/ 11823 w 15257"/>
              <a:gd name="connsiteY16" fmla="*/ 18996 h 18996"/>
              <a:gd name="connsiteX17" fmla="*/ 5859 w 15257"/>
              <a:gd name="connsiteY17" fmla="*/ 10287 h 18996"/>
              <a:gd name="connsiteX0" fmla="*/ 5859 w 15257"/>
              <a:gd name="connsiteY0" fmla="*/ 10287 h 10328"/>
              <a:gd name="connsiteX1" fmla="*/ 9404 w 15257"/>
              <a:gd name="connsiteY1" fmla="*/ 10000 h 10328"/>
              <a:gd name="connsiteX2" fmla="*/ 6592 w 15257"/>
              <a:gd name="connsiteY2" fmla="*/ 7961 h 10328"/>
              <a:gd name="connsiteX3" fmla="*/ 6767 w 15257"/>
              <a:gd name="connsiteY3" fmla="*/ 7573 h 10328"/>
              <a:gd name="connsiteX4" fmla="*/ 6943 w 15257"/>
              <a:gd name="connsiteY4" fmla="*/ 7023 h 10328"/>
              <a:gd name="connsiteX5" fmla="*/ 6767 w 15257"/>
              <a:gd name="connsiteY5" fmla="*/ 5146 h 10328"/>
              <a:gd name="connsiteX6" fmla="*/ 967 w 15257"/>
              <a:gd name="connsiteY6" fmla="*/ 2492 h 10328"/>
              <a:gd name="connsiteX7" fmla="*/ 2724 w 15257"/>
              <a:gd name="connsiteY7" fmla="*/ 0 h 10328"/>
              <a:gd name="connsiteX8" fmla="*/ 3252 w 15257"/>
              <a:gd name="connsiteY8" fmla="*/ 65 h 10328"/>
              <a:gd name="connsiteX9" fmla="*/ 3076 w 15257"/>
              <a:gd name="connsiteY9" fmla="*/ 194 h 10328"/>
              <a:gd name="connsiteX10" fmla="*/ 10377 w 15257"/>
              <a:gd name="connsiteY10" fmla="*/ 4865 h 10328"/>
              <a:gd name="connsiteX11" fmla="*/ 10563 w 15257"/>
              <a:gd name="connsiteY11" fmla="*/ 6915 h 10328"/>
              <a:gd name="connsiteX12" fmla="*/ 10759 w 15257"/>
              <a:gd name="connsiteY12" fmla="*/ 7609 h 10328"/>
              <a:gd name="connsiteX13" fmla="*/ 10387 w 15257"/>
              <a:gd name="connsiteY13" fmla="*/ 8389 h 10328"/>
              <a:gd name="connsiteX14" fmla="*/ 15257 w 15257"/>
              <a:gd name="connsiteY14" fmla="*/ 9806 h 10328"/>
              <a:gd name="connsiteX15" fmla="*/ 14354 w 15257"/>
              <a:gd name="connsiteY15" fmla="*/ 10275 h 10328"/>
              <a:gd name="connsiteX16" fmla="*/ 5859 w 15257"/>
              <a:gd name="connsiteY16" fmla="*/ 10287 h 10328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09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81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7094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387 w 15257"/>
              <a:gd name="connsiteY11" fmla="*/ 8389 h 10303"/>
              <a:gd name="connsiteX12" fmla="*/ 15257 w 15257"/>
              <a:gd name="connsiteY12" fmla="*/ 9806 h 10303"/>
              <a:gd name="connsiteX13" fmla="*/ 14354 w 15257"/>
              <a:gd name="connsiteY13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943 w 15257"/>
              <a:gd name="connsiteY3" fmla="*/ 7023 h 10303"/>
              <a:gd name="connsiteX4" fmla="*/ 6767 w 15257"/>
              <a:gd name="connsiteY4" fmla="*/ 5146 h 10303"/>
              <a:gd name="connsiteX5" fmla="*/ 967 w 15257"/>
              <a:gd name="connsiteY5" fmla="*/ 2492 h 10303"/>
              <a:gd name="connsiteX6" fmla="*/ 2724 w 15257"/>
              <a:gd name="connsiteY6" fmla="*/ 0 h 10303"/>
              <a:gd name="connsiteX7" fmla="*/ 3252 w 15257"/>
              <a:gd name="connsiteY7" fmla="*/ 65 h 10303"/>
              <a:gd name="connsiteX8" fmla="*/ 3076 w 15257"/>
              <a:gd name="connsiteY8" fmla="*/ 194 h 10303"/>
              <a:gd name="connsiteX9" fmla="*/ 10377 w 15257"/>
              <a:gd name="connsiteY9" fmla="*/ 4865 h 10303"/>
              <a:gd name="connsiteX10" fmla="*/ 10387 w 15257"/>
              <a:gd name="connsiteY10" fmla="*/ 8389 h 10303"/>
              <a:gd name="connsiteX11" fmla="*/ 15257 w 15257"/>
              <a:gd name="connsiteY11" fmla="*/ 9806 h 10303"/>
              <a:gd name="connsiteX12" fmla="*/ 14354 w 15257"/>
              <a:gd name="connsiteY12" fmla="*/ 10275 h 10303"/>
              <a:gd name="connsiteX0" fmla="*/ 14354 w 15257"/>
              <a:gd name="connsiteY0" fmla="*/ 10275 h 10353"/>
              <a:gd name="connsiteX1" fmla="*/ 9404 w 15257"/>
              <a:gd name="connsiteY1" fmla="*/ 10000 h 10353"/>
              <a:gd name="connsiteX2" fmla="*/ 6943 w 15257"/>
              <a:gd name="connsiteY2" fmla="*/ 7023 h 10353"/>
              <a:gd name="connsiteX3" fmla="*/ 6767 w 15257"/>
              <a:gd name="connsiteY3" fmla="*/ 5146 h 10353"/>
              <a:gd name="connsiteX4" fmla="*/ 967 w 15257"/>
              <a:gd name="connsiteY4" fmla="*/ 2492 h 10353"/>
              <a:gd name="connsiteX5" fmla="*/ 2724 w 15257"/>
              <a:gd name="connsiteY5" fmla="*/ 0 h 10353"/>
              <a:gd name="connsiteX6" fmla="*/ 3252 w 15257"/>
              <a:gd name="connsiteY6" fmla="*/ 65 h 10353"/>
              <a:gd name="connsiteX7" fmla="*/ 3076 w 15257"/>
              <a:gd name="connsiteY7" fmla="*/ 194 h 10353"/>
              <a:gd name="connsiteX8" fmla="*/ 10377 w 15257"/>
              <a:gd name="connsiteY8" fmla="*/ 4865 h 10353"/>
              <a:gd name="connsiteX9" fmla="*/ 10387 w 15257"/>
              <a:gd name="connsiteY9" fmla="*/ 8389 h 10353"/>
              <a:gd name="connsiteX10" fmla="*/ 15257 w 15257"/>
              <a:gd name="connsiteY10" fmla="*/ 9806 h 10353"/>
              <a:gd name="connsiteX11" fmla="*/ 14354 w 15257"/>
              <a:gd name="connsiteY11" fmla="*/ 10275 h 10353"/>
              <a:gd name="connsiteX0" fmla="*/ 14354 w 14359"/>
              <a:gd name="connsiteY0" fmla="*/ 10275 h 10450"/>
              <a:gd name="connsiteX1" fmla="*/ 9404 w 14359"/>
              <a:gd name="connsiteY1" fmla="*/ 10000 h 10450"/>
              <a:gd name="connsiteX2" fmla="*/ 6943 w 14359"/>
              <a:gd name="connsiteY2" fmla="*/ 7023 h 10450"/>
              <a:gd name="connsiteX3" fmla="*/ 6767 w 14359"/>
              <a:gd name="connsiteY3" fmla="*/ 5146 h 10450"/>
              <a:gd name="connsiteX4" fmla="*/ 967 w 14359"/>
              <a:gd name="connsiteY4" fmla="*/ 2492 h 10450"/>
              <a:gd name="connsiteX5" fmla="*/ 2724 w 14359"/>
              <a:gd name="connsiteY5" fmla="*/ 0 h 10450"/>
              <a:gd name="connsiteX6" fmla="*/ 3252 w 14359"/>
              <a:gd name="connsiteY6" fmla="*/ 65 h 10450"/>
              <a:gd name="connsiteX7" fmla="*/ 3076 w 14359"/>
              <a:gd name="connsiteY7" fmla="*/ 194 h 10450"/>
              <a:gd name="connsiteX8" fmla="*/ 10377 w 14359"/>
              <a:gd name="connsiteY8" fmla="*/ 4865 h 10450"/>
              <a:gd name="connsiteX9" fmla="*/ 10387 w 14359"/>
              <a:gd name="connsiteY9" fmla="*/ 8389 h 10450"/>
              <a:gd name="connsiteX10" fmla="*/ 14354 w 14359"/>
              <a:gd name="connsiteY10" fmla="*/ 10275 h 1045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3076 w 14359"/>
              <a:gd name="connsiteY7" fmla="*/ 194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5211 w 14359"/>
              <a:gd name="connsiteY7" fmla="*/ 408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10377 w 14359"/>
              <a:gd name="connsiteY7" fmla="*/ 4865 h 10340"/>
              <a:gd name="connsiteX8" fmla="*/ 10387 w 14359"/>
              <a:gd name="connsiteY8" fmla="*/ 8389 h 10340"/>
              <a:gd name="connsiteX9" fmla="*/ 14354 w 14359"/>
              <a:gd name="connsiteY9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10377 w 14359"/>
              <a:gd name="connsiteY6" fmla="*/ 4865 h 10340"/>
              <a:gd name="connsiteX7" fmla="*/ 10387 w 14359"/>
              <a:gd name="connsiteY7" fmla="*/ 8389 h 10340"/>
              <a:gd name="connsiteX8" fmla="*/ 14354 w 14359"/>
              <a:gd name="connsiteY8" fmla="*/ 10275 h 10340"/>
              <a:gd name="connsiteX0" fmla="*/ 11693 w 11698"/>
              <a:gd name="connsiteY0" fmla="*/ 10275 h 10340"/>
              <a:gd name="connsiteX1" fmla="*/ 5385 w 11698"/>
              <a:gd name="connsiteY1" fmla="*/ 9392 h 10340"/>
              <a:gd name="connsiteX2" fmla="*/ 4282 w 11698"/>
              <a:gd name="connsiteY2" fmla="*/ 7023 h 10340"/>
              <a:gd name="connsiteX3" fmla="*/ 4106 w 11698"/>
              <a:gd name="connsiteY3" fmla="*/ 5146 h 10340"/>
              <a:gd name="connsiteX4" fmla="*/ 63 w 11698"/>
              <a:gd name="connsiteY4" fmla="*/ 0 h 10340"/>
              <a:gd name="connsiteX5" fmla="*/ 7716 w 11698"/>
              <a:gd name="connsiteY5" fmla="*/ 4865 h 10340"/>
              <a:gd name="connsiteX6" fmla="*/ 7726 w 11698"/>
              <a:gd name="connsiteY6" fmla="*/ 8389 h 10340"/>
              <a:gd name="connsiteX7" fmla="*/ 11693 w 11698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8069 w 12051"/>
              <a:gd name="connsiteY5" fmla="*/ 4865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4981 w 12051"/>
              <a:gd name="connsiteY5" fmla="*/ 3759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55"/>
              <a:gd name="connsiteX1" fmla="*/ 5738 w 12051"/>
              <a:gd name="connsiteY1" fmla="*/ 9392 h 10355"/>
              <a:gd name="connsiteX2" fmla="*/ 3091 w 12051"/>
              <a:gd name="connsiteY2" fmla="*/ 5953 h 10355"/>
              <a:gd name="connsiteX3" fmla="*/ 567 w 12051"/>
              <a:gd name="connsiteY3" fmla="*/ 2470 h 10355"/>
              <a:gd name="connsiteX4" fmla="*/ 416 w 12051"/>
              <a:gd name="connsiteY4" fmla="*/ 0 h 10355"/>
              <a:gd name="connsiteX5" fmla="*/ 4981 w 12051"/>
              <a:gd name="connsiteY5" fmla="*/ 3759 h 10355"/>
              <a:gd name="connsiteX6" fmla="*/ 8079 w 12051"/>
              <a:gd name="connsiteY6" fmla="*/ 8389 h 10355"/>
              <a:gd name="connsiteX7" fmla="*/ 12046 w 12051"/>
              <a:gd name="connsiteY7" fmla="*/ 10275 h 10355"/>
              <a:gd name="connsiteX0" fmla="*/ 12046 w 12051"/>
              <a:gd name="connsiteY0" fmla="*/ 10275 h 10275"/>
              <a:gd name="connsiteX1" fmla="*/ 3091 w 12051"/>
              <a:gd name="connsiteY1" fmla="*/ 5953 h 10275"/>
              <a:gd name="connsiteX2" fmla="*/ 567 w 12051"/>
              <a:gd name="connsiteY2" fmla="*/ 2470 h 10275"/>
              <a:gd name="connsiteX3" fmla="*/ 416 w 12051"/>
              <a:gd name="connsiteY3" fmla="*/ 0 h 10275"/>
              <a:gd name="connsiteX4" fmla="*/ 4981 w 12051"/>
              <a:gd name="connsiteY4" fmla="*/ 3759 h 10275"/>
              <a:gd name="connsiteX5" fmla="*/ 8079 w 12051"/>
              <a:gd name="connsiteY5" fmla="*/ 8389 h 10275"/>
              <a:gd name="connsiteX6" fmla="*/ 12046 w 12051"/>
              <a:gd name="connsiteY6" fmla="*/ 10275 h 10275"/>
              <a:gd name="connsiteX0" fmla="*/ 12046 w 12054"/>
              <a:gd name="connsiteY0" fmla="*/ 10275 h 10275"/>
              <a:gd name="connsiteX1" fmla="*/ 3091 w 12054"/>
              <a:gd name="connsiteY1" fmla="*/ 5953 h 10275"/>
              <a:gd name="connsiteX2" fmla="*/ 567 w 12054"/>
              <a:gd name="connsiteY2" fmla="*/ 2470 h 10275"/>
              <a:gd name="connsiteX3" fmla="*/ 416 w 12054"/>
              <a:gd name="connsiteY3" fmla="*/ 0 h 10275"/>
              <a:gd name="connsiteX4" fmla="*/ 4981 w 12054"/>
              <a:gd name="connsiteY4" fmla="*/ 3759 h 10275"/>
              <a:gd name="connsiteX5" fmla="*/ 9237 w 12054"/>
              <a:gd name="connsiteY5" fmla="*/ 8139 h 10275"/>
              <a:gd name="connsiteX6" fmla="*/ 12046 w 12054"/>
              <a:gd name="connsiteY6" fmla="*/ 10275 h 10275"/>
              <a:gd name="connsiteX0" fmla="*/ 12046 w 14174"/>
              <a:gd name="connsiteY0" fmla="*/ 10275 h 10558"/>
              <a:gd name="connsiteX1" fmla="*/ 3091 w 14174"/>
              <a:gd name="connsiteY1" fmla="*/ 5953 h 10558"/>
              <a:gd name="connsiteX2" fmla="*/ 567 w 14174"/>
              <a:gd name="connsiteY2" fmla="*/ 2470 h 10558"/>
              <a:gd name="connsiteX3" fmla="*/ 416 w 14174"/>
              <a:gd name="connsiteY3" fmla="*/ 0 h 10558"/>
              <a:gd name="connsiteX4" fmla="*/ 4981 w 14174"/>
              <a:gd name="connsiteY4" fmla="*/ 3759 h 10558"/>
              <a:gd name="connsiteX5" fmla="*/ 9237 w 14174"/>
              <a:gd name="connsiteY5" fmla="*/ 8139 h 10558"/>
              <a:gd name="connsiteX6" fmla="*/ 12046 w 14174"/>
              <a:gd name="connsiteY6" fmla="*/ 10275 h 10558"/>
              <a:gd name="connsiteX0" fmla="*/ 12046 w 12150"/>
              <a:gd name="connsiteY0" fmla="*/ 10275 h 10275"/>
              <a:gd name="connsiteX1" fmla="*/ 3091 w 12150"/>
              <a:gd name="connsiteY1" fmla="*/ 5953 h 10275"/>
              <a:gd name="connsiteX2" fmla="*/ 567 w 12150"/>
              <a:gd name="connsiteY2" fmla="*/ 2470 h 10275"/>
              <a:gd name="connsiteX3" fmla="*/ 416 w 12150"/>
              <a:gd name="connsiteY3" fmla="*/ 0 h 10275"/>
              <a:gd name="connsiteX4" fmla="*/ 4981 w 12150"/>
              <a:gd name="connsiteY4" fmla="*/ 3759 h 10275"/>
              <a:gd name="connsiteX5" fmla="*/ 9237 w 12150"/>
              <a:gd name="connsiteY5" fmla="*/ 8139 h 10275"/>
              <a:gd name="connsiteX6" fmla="*/ 12046 w 12150"/>
              <a:gd name="connsiteY6" fmla="*/ 10275 h 10275"/>
              <a:gd name="connsiteX0" fmla="*/ 12046 w 12101"/>
              <a:gd name="connsiteY0" fmla="*/ 10275 h 10275"/>
              <a:gd name="connsiteX1" fmla="*/ 3091 w 12101"/>
              <a:gd name="connsiteY1" fmla="*/ 5953 h 10275"/>
              <a:gd name="connsiteX2" fmla="*/ 567 w 12101"/>
              <a:gd name="connsiteY2" fmla="*/ 2470 h 10275"/>
              <a:gd name="connsiteX3" fmla="*/ 416 w 12101"/>
              <a:gd name="connsiteY3" fmla="*/ 0 h 10275"/>
              <a:gd name="connsiteX4" fmla="*/ 4981 w 12101"/>
              <a:gd name="connsiteY4" fmla="*/ 3759 h 10275"/>
              <a:gd name="connsiteX5" fmla="*/ 6318 w 12101"/>
              <a:gd name="connsiteY5" fmla="*/ 6602 h 10275"/>
              <a:gd name="connsiteX6" fmla="*/ 12046 w 12101"/>
              <a:gd name="connsiteY6" fmla="*/ 10275 h 10275"/>
              <a:gd name="connsiteX0" fmla="*/ 10302 w 10379"/>
              <a:gd name="connsiteY0" fmla="*/ 10704 h 10704"/>
              <a:gd name="connsiteX1" fmla="*/ 3091 w 10379"/>
              <a:gd name="connsiteY1" fmla="*/ 5953 h 10704"/>
              <a:gd name="connsiteX2" fmla="*/ 567 w 10379"/>
              <a:gd name="connsiteY2" fmla="*/ 2470 h 10704"/>
              <a:gd name="connsiteX3" fmla="*/ 416 w 10379"/>
              <a:gd name="connsiteY3" fmla="*/ 0 h 10704"/>
              <a:gd name="connsiteX4" fmla="*/ 4981 w 10379"/>
              <a:gd name="connsiteY4" fmla="*/ 3759 h 10704"/>
              <a:gd name="connsiteX5" fmla="*/ 6318 w 10379"/>
              <a:gd name="connsiteY5" fmla="*/ 6602 h 10704"/>
              <a:gd name="connsiteX6" fmla="*/ 10302 w 10379"/>
              <a:gd name="connsiteY6" fmla="*/ 10704 h 10704"/>
              <a:gd name="connsiteX0" fmla="*/ 10302 w 10379"/>
              <a:gd name="connsiteY0" fmla="*/ 10704 h 10704"/>
              <a:gd name="connsiteX1" fmla="*/ 567 w 10379"/>
              <a:gd name="connsiteY1" fmla="*/ 2470 h 10704"/>
              <a:gd name="connsiteX2" fmla="*/ 416 w 10379"/>
              <a:gd name="connsiteY2" fmla="*/ 0 h 10704"/>
              <a:gd name="connsiteX3" fmla="*/ 4981 w 10379"/>
              <a:gd name="connsiteY3" fmla="*/ 3759 h 10704"/>
              <a:gd name="connsiteX4" fmla="*/ 6318 w 10379"/>
              <a:gd name="connsiteY4" fmla="*/ 6602 h 10704"/>
              <a:gd name="connsiteX5" fmla="*/ 10302 w 10379"/>
              <a:gd name="connsiteY5" fmla="*/ 10704 h 10704"/>
              <a:gd name="connsiteX0" fmla="*/ 10302 w 12564"/>
              <a:gd name="connsiteY0" fmla="*/ 10704 h 11091"/>
              <a:gd name="connsiteX1" fmla="*/ 567 w 12564"/>
              <a:gd name="connsiteY1" fmla="*/ 2470 h 11091"/>
              <a:gd name="connsiteX2" fmla="*/ 416 w 12564"/>
              <a:gd name="connsiteY2" fmla="*/ 0 h 11091"/>
              <a:gd name="connsiteX3" fmla="*/ 4981 w 12564"/>
              <a:gd name="connsiteY3" fmla="*/ 3759 h 11091"/>
              <a:gd name="connsiteX4" fmla="*/ 6318 w 12564"/>
              <a:gd name="connsiteY4" fmla="*/ 6602 h 11091"/>
              <a:gd name="connsiteX5" fmla="*/ 10302 w 12564"/>
              <a:gd name="connsiteY5" fmla="*/ 10704 h 11091"/>
              <a:gd name="connsiteX0" fmla="*/ 10302 w 10302"/>
              <a:gd name="connsiteY0" fmla="*/ 10704 h 10704"/>
              <a:gd name="connsiteX1" fmla="*/ 567 w 10302"/>
              <a:gd name="connsiteY1" fmla="*/ 2470 h 10704"/>
              <a:gd name="connsiteX2" fmla="*/ 416 w 10302"/>
              <a:gd name="connsiteY2" fmla="*/ 0 h 10704"/>
              <a:gd name="connsiteX3" fmla="*/ 4981 w 10302"/>
              <a:gd name="connsiteY3" fmla="*/ 3759 h 10704"/>
              <a:gd name="connsiteX4" fmla="*/ 6318 w 10302"/>
              <a:gd name="connsiteY4" fmla="*/ 6602 h 10704"/>
              <a:gd name="connsiteX5" fmla="*/ 10302 w 10302"/>
              <a:gd name="connsiteY5" fmla="*/ 10704 h 10704"/>
              <a:gd name="connsiteX0" fmla="*/ 10302 w 10384"/>
              <a:gd name="connsiteY0" fmla="*/ 10704 h 10710"/>
              <a:gd name="connsiteX1" fmla="*/ 567 w 10384"/>
              <a:gd name="connsiteY1" fmla="*/ 2470 h 10710"/>
              <a:gd name="connsiteX2" fmla="*/ 416 w 10384"/>
              <a:gd name="connsiteY2" fmla="*/ 0 h 10710"/>
              <a:gd name="connsiteX3" fmla="*/ 4981 w 10384"/>
              <a:gd name="connsiteY3" fmla="*/ 3759 h 10710"/>
              <a:gd name="connsiteX4" fmla="*/ 10302 w 10384"/>
              <a:gd name="connsiteY4" fmla="*/ 10704 h 10710"/>
              <a:gd name="connsiteX0" fmla="*/ 9983 w 10065"/>
              <a:gd name="connsiteY0" fmla="*/ 10704 h 10710"/>
              <a:gd name="connsiteX1" fmla="*/ 2591 w 10065"/>
              <a:gd name="connsiteY1" fmla="*/ 6051 h 10710"/>
              <a:gd name="connsiteX2" fmla="*/ 97 w 10065"/>
              <a:gd name="connsiteY2" fmla="*/ 0 h 10710"/>
              <a:gd name="connsiteX3" fmla="*/ 4662 w 10065"/>
              <a:gd name="connsiteY3" fmla="*/ 3759 h 10710"/>
              <a:gd name="connsiteX4" fmla="*/ 9983 w 10065"/>
              <a:gd name="connsiteY4" fmla="*/ 10704 h 10710"/>
              <a:gd name="connsiteX0" fmla="*/ 9983 w 9983"/>
              <a:gd name="connsiteY0" fmla="*/ 10704 h 10704"/>
              <a:gd name="connsiteX1" fmla="*/ 2591 w 9983"/>
              <a:gd name="connsiteY1" fmla="*/ 6051 h 10704"/>
              <a:gd name="connsiteX2" fmla="*/ 97 w 9983"/>
              <a:gd name="connsiteY2" fmla="*/ 0 h 10704"/>
              <a:gd name="connsiteX3" fmla="*/ 4662 w 9983"/>
              <a:gd name="connsiteY3" fmla="*/ 3759 h 10704"/>
              <a:gd name="connsiteX4" fmla="*/ 9983 w 9983"/>
              <a:gd name="connsiteY4" fmla="*/ 10704 h 10704"/>
              <a:gd name="connsiteX0" fmla="*/ 9976 w 9976"/>
              <a:gd name="connsiteY0" fmla="*/ 10000 h 10000"/>
              <a:gd name="connsiteX1" fmla="*/ 2571 w 9976"/>
              <a:gd name="connsiteY1" fmla="*/ 5653 h 10000"/>
              <a:gd name="connsiteX2" fmla="*/ 73 w 9976"/>
              <a:gd name="connsiteY2" fmla="*/ 0 h 10000"/>
              <a:gd name="connsiteX3" fmla="*/ 4646 w 9976"/>
              <a:gd name="connsiteY3" fmla="*/ 3512 h 10000"/>
              <a:gd name="connsiteX4" fmla="*/ 9976 w 9976"/>
              <a:gd name="connsiteY4" fmla="*/ 10000 h 10000"/>
              <a:gd name="connsiteX0" fmla="*/ 12330 w 12330"/>
              <a:gd name="connsiteY0" fmla="*/ 10167 h 10167"/>
              <a:gd name="connsiteX1" fmla="*/ 4907 w 12330"/>
              <a:gd name="connsiteY1" fmla="*/ 5820 h 10167"/>
              <a:gd name="connsiteX2" fmla="*/ 44 w 12330"/>
              <a:gd name="connsiteY2" fmla="*/ 0 h 10167"/>
              <a:gd name="connsiteX3" fmla="*/ 6987 w 12330"/>
              <a:gd name="connsiteY3" fmla="*/ 3679 h 10167"/>
              <a:gd name="connsiteX4" fmla="*/ 12330 w 12330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943 w 12286"/>
              <a:gd name="connsiteY3" fmla="*/ 3679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6156 w 12286"/>
              <a:gd name="connsiteY2" fmla="*/ 4081 h 10167"/>
              <a:gd name="connsiteX3" fmla="*/ 12286 w 12286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2286" h="10167">
                <a:moveTo>
                  <a:pt x="12286" y="10167"/>
                </a:moveTo>
                <a:cubicBezTo>
                  <a:pt x="-1812" y="8181"/>
                  <a:pt x="13989" y="2696"/>
                  <a:pt x="0" y="0"/>
                </a:cubicBezTo>
                <a:cubicBezTo>
                  <a:pt x="14668" y="2474"/>
                  <a:pt x="5542" y="8279"/>
                  <a:pt x="12286" y="10167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63" name="Freeform 49"/>
          <xdr:cNvSpPr>
            <a:spLocks/>
          </xdr:cNvSpPr>
        </xdr:nvSpPr>
        <xdr:spPr bwMode="auto">
          <a:xfrm rot="4966314">
            <a:off x="3094678" y="1315999"/>
            <a:ext cx="257965" cy="1250579"/>
          </a:xfrm>
          <a:custGeom>
            <a:avLst/>
            <a:gdLst>
              <a:gd name="T0" fmla="*/ 63 w 66"/>
              <a:gd name="T1" fmla="*/ 309 h 309"/>
              <a:gd name="T2" fmla="*/ 62 w 66"/>
              <a:gd name="T3" fmla="*/ 309 h 309"/>
              <a:gd name="T4" fmla="*/ 46 w 66"/>
              <a:gd name="T5" fmla="*/ 246 h 309"/>
              <a:gd name="T6" fmla="*/ 47 w 66"/>
              <a:gd name="T7" fmla="*/ 234 h 309"/>
              <a:gd name="T8" fmla="*/ 48 w 66"/>
              <a:gd name="T9" fmla="*/ 217 h 309"/>
              <a:gd name="T10" fmla="*/ 47 w 66"/>
              <a:gd name="T11" fmla="*/ 159 h 309"/>
              <a:gd name="T12" fmla="*/ 29 w 66"/>
              <a:gd name="T13" fmla="*/ 112 h 309"/>
              <a:gd name="T14" fmla="*/ 14 w 66"/>
              <a:gd name="T15" fmla="*/ 77 h 309"/>
              <a:gd name="T16" fmla="*/ 24 w 66"/>
              <a:gd name="T17" fmla="*/ 0 h 309"/>
              <a:gd name="T18" fmla="*/ 27 w 66"/>
              <a:gd name="T19" fmla="*/ 2 h 309"/>
              <a:gd name="T20" fmla="*/ 26 w 66"/>
              <a:gd name="T21" fmla="*/ 6 h 309"/>
              <a:gd name="T22" fmla="*/ 20 w 66"/>
              <a:gd name="T23" fmla="*/ 76 h 309"/>
              <a:gd name="T24" fmla="*/ 34 w 66"/>
              <a:gd name="T25" fmla="*/ 108 h 309"/>
              <a:gd name="T26" fmla="*/ 53 w 66"/>
              <a:gd name="T27" fmla="*/ 157 h 309"/>
              <a:gd name="T28" fmla="*/ 54 w 66"/>
              <a:gd name="T29" fmla="*/ 217 h 309"/>
              <a:gd name="T30" fmla="*/ 53 w 66"/>
              <a:gd name="T31" fmla="*/ 234 h 309"/>
              <a:gd name="T32" fmla="*/ 52 w 66"/>
              <a:gd name="T33" fmla="*/ 247 h 309"/>
              <a:gd name="T34" fmla="*/ 63 w 66"/>
              <a:gd name="T35" fmla="*/ 303 h 309"/>
              <a:gd name="T36" fmla="*/ 65 w 66"/>
              <a:gd name="T37" fmla="*/ 307 h 309"/>
              <a:gd name="T38" fmla="*/ 63 w 66"/>
              <a:gd name="T39" fmla="*/ 309 h 309"/>
              <a:gd name="connsiteX0" fmla="*/ 8258 w 8620"/>
              <a:gd name="connsiteY0" fmla="*/ 10000 h 10000"/>
              <a:gd name="connsiteX1" fmla="*/ 8107 w 8620"/>
              <a:gd name="connsiteY1" fmla="*/ 10000 h 10000"/>
              <a:gd name="connsiteX2" fmla="*/ 5683 w 8620"/>
              <a:gd name="connsiteY2" fmla="*/ 7961 h 10000"/>
              <a:gd name="connsiteX3" fmla="*/ 5834 w 8620"/>
              <a:gd name="connsiteY3" fmla="*/ 7573 h 10000"/>
              <a:gd name="connsiteX4" fmla="*/ 5986 w 8620"/>
              <a:gd name="connsiteY4" fmla="*/ 7023 h 10000"/>
              <a:gd name="connsiteX5" fmla="*/ 5834 w 8620"/>
              <a:gd name="connsiteY5" fmla="*/ 5146 h 10000"/>
              <a:gd name="connsiteX6" fmla="*/ 3107 w 8620"/>
              <a:gd name="connsiteY6" fmla="*/ 3625 h 10000"/>
              <a:gd name="connsiteX7" fmla="*/ 834 w 8620"/>
              <a:gd name="connsiteY7" fmla="*/ 2492 h 10000"/>
              <a:gd name="connsiteX8" fmla="*/ 2349 w 8620"/>
              <a:gd name="connsiteY8" fmla="*/ 0 h 10000"/>
              <a:gd name="connsiteX9" fmla="*/ 2804 w 8620"/>
              <a:gd name="connsiteY9" fmla="*/ 65 h 10000"/>
              <a:gd name="connsiteX10" fmla="*/ 2652 w 8620"/>
              <a:gd name="connsiteY10" fmla="*/ 194 h 10000"/>
              <a:gd name="connsiteX11" fmla="*/ 3865 w 8620"/>
              <a:gd name="connsiteY11" fmla="*/ 3495 h 10000"/>
              <a:gd name="connsiteX12" fmla="*/ 6743 w 8620"/>
              <a:gd name="connsiteY12" fmla="*/ 5081 h 10000"/>
              <a:gd name="connsiteX13" fmla="*/ 6895 w 8620"/>
              <a:gd name="connsiteY13" fmla="*/ 7023 h 10000"/>
              <a:gd name="connsiteX14" fmla="*/ 6743 w 8620"/>
              <a:gd name="connsiteY14" fmla="*/ 7573 h 10000"/>
              <a:gd name="connsiteX15" fmla="*/ 6592 w 8620"/>
              <a:gd name="connsiteY15" fmla="*/ 7994 h 10000"/>
              <a:gd name="connsiteX16" fmla="*/ 8258 w 8620"/>
              <a:gd name="connsiteY16" fmla="*/ 9806 h 10000"/>
              <a:gd name="connsiteX17" fmla="*/ 8561 w 8620"/>
              <a:gd name="connsiteY17" fmla="*/ 9935 h 10000"/>
              <a:gd name="connsiteX18" fmla="*/ 8258 w 8620"/>
              <a:gd name="connsiteY18" fmla="*/ 10000 h 10000"/>
              <a:gd name="connsiteX0" fmla="*/ 9579 w 10000"/>
              <a:gd name="connsiteY0" fmla="*/ 10000 h 10000"/>
              <a:gd name="connsiteX1" fmla="*/ 9404 w 10000"/>
              <a:gd name="connsiteY1" fmla="*/ 10000 h 10000"/>
              <a:gd name="connsiteX2" fmla="*/ 6592 w 10000"/>
              <a:gd name="connsiteY2" fmla="*/ 7961 h 10000"/>
              <a:gd name="connsiteX3" fmla="*/ 6767 w 10000"/>
              <a:gd name="connsiteY3" fmla="*/ 7573 h 10000"/>
              <a:gd name="connsiteX4" fmla="*/ 6943 w 10000"/>
              <a:gd name="connsiteY4" fmla="*/ 7023 h 10000"/>
              <a:gd name="connsiteX5" fmla="*/ 6767 w 10000"/>
              <a:gd name="connsiteY5" fmla="*/ 5146 h 10000"/>
              <a:gd name="connsiteX6" fmla="*/ 3603 w 10000"/>
              <a:gd name="connsiteY6" fmla="*/ 3625 h 10000"/>
              <a:gd name="connsiteX7" fmla="*/ 967 w 10000"/>
              <a:gd name="connsiteY7" fmla="*/ 2492 h 10000"/>
              <a:gd name="connsiteX8" fmla="*/ 2724 w 10000"/>
              <a:gd name="connsiteY8" fmla="*/ 0 h 10000"/>
              <a:gd name="connsiteX9" fmla="*/ 3252 w 10000"/>
              <a:gd name="connsiteY9" fmla="*/ 65 h 10000"/>
              <a:gd name="connsiteX10" fmla="*/ 3076 w 10000"/>
              <a:gd name="connsiteY10" fmla="*/ 194 h 10000"/>
              <a:gd name="connsiteX11" fmla="*/ 7822 w 10000"/>
              <a:gd name="connsiteY11" fmla="*/ 5081 h 10000"/>
              <a:gd name="connsiteX12" fmla="*/ 7998 w 10000"/>
              <a:gd name="connsiteY12" fmla="*/ 7023 h 10000"/>
              <a:gd name="connsiteX13" fmla="*/ 7822 w 10000"/>
              <a:gd name="connsiteY13" fmla="*/ 7573 h 10000"/>
              <a:gd name="connsiteX14" fmla="*/ 7646 w 10000"/>
              <a:gd name="connsiteY14" fmla="*/ 7994 h 10000"/>
              <a:gd name="connsiteX15" fmla="*/ 9579 w 10000"/>
              <a:gd name="connsiteY15" fmla="*/ 9806 h 10000"/>
              <a:gd name="connsiteX16" fmla="*/ 9931 w 10000"/>
              <a:gd name="connsiteY16" fmla="*/ 9935 h 10000"/>
              <a:gd name="connsiteX17" fmla="*/ 9579 w 10000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3603 w 10492"/>
              <a:gd name="connsiteY6" fmla="*/ 3625 h 10000"/>
              <a:gd name="connsiteX7" fmla="*/ 967 w 10492"/>
              <a:gd name="connsiteY7" fmla="*/ 2492 h 10000"/>
              <a:gd name="connsiteX8" fmla="*/ 2724 w 10492"/>
              <a:gd name="connsiteY8" fmla="*/ 0 h 10000"/>
              <a:gd name="connsiteX9" fmla="*/ 3252 w 10492"/>
              <a:gd name="connsiteY9" fmla="*/ 65 h 10000"/>
              <a:gd name="connsiteX10" fmla="*/ 3076 w 10492"/>
              <a:gd name="connsiteY10" fmla="*/ 194 h 10000"/>
              <a:gd name="connsiteX11" fmla="*/ 10377 w 10492"/>
              <a:gd name="connsiteY11" fmla="*/ 4865 h 10000"/>
              <a:gd name="connsiteX12" fmla="*/ 7998 w 10492"/>
              <a:gd name="connsiteY12" fmla="*/ 7023 h 10000"/>
              <a:gd name="connsiteX13" fmla="*/ 7822 w 10492"/>
              <a:gd name="connsiteY13" fmla="*/ 7573 h 10000"/>
              <a:gd name="connsiteX14" fmla="*/ 7646 w 10492"/>
              <a:gd name="connsiteY14" fmla="*/ 7994 h 10000"/>
              <a:gd name="connsiteX15" fmla="*/ 9579 w 10492"/>
              <a:gd name="connsiteY15" fmla="*/ 9806 h 10000"/>
              <a:gd name="connsiteX16" fmla="*/ 9931 w 10492"/>
              <a:gd name="connsiteY16" fmla="*/ 9935 h 10000"/>
              <a:gd name="connsiteX17" fmla="*/ 9579 w 10492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967 w 10492"/>
              <a:gd name="connsiteY6" fmla="*/ 2492 h 10000"/>
              <a:gd name="connsiteX7" fmla="*/ 2724 w 10492"/>
              <a:gd name="connsiteY7" fmla="*/ 0 h 10000"/>
              <a:gd name="connsiteX8" fmla="*/ 3252 w 10492"/>
              <a:gd name="connsiteY8" fmla="*/ 65 h 10000"/>
              <a:gd name="connsiteX9" fmla="*/ 3076 w 10492"/>
              <a:gd name="connsiteY9" fmla="*/ 194 h 10000"/>
              <a:gd name="connsiteX10" fmla="*/ 10377 w 10492"/>
              <a:gd name="connsiteY10" fmla="*/ 4865 h 10000"/>
              <a:gd name="connsiteX11" fmla="*/ 7998 w 10492"/>
              <a:gd name="connsiteY11" fmla="*/ 7023 h 10000"/>
              <a:gd name="connsiteX12" fmla="*/ 7822 w 10492"/>
              <a:gd name="connsiteY12" fmla="*/ 7573 h 10000"/>
              <a:gd name="connsiteX13" fmla="*/ 7646 w 10492"/>
              <a:gd name="connsiteY13" fmla="*/ 7994 h 10000"/>
              <a:gd name="connsiteX14" fmla="*/ 9579 w 10492"/>
              <a:gd name="connsiteY14" fmla="*/ 9806 h 10000"/>
              <a:gd name="connsiteX15" fmla="*/ 9931 w 10492"/>
              <a:gd name="connsiteY15" fmla="*/ 9935 h 10000"/>
              <a:gd name="connsiteX16" fmla="*/ 9579 w 10492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7822 w 10865"/>
              <a:gd name="connsiteY12" fmla="*/ 7573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10387 w 10865"/>
              <a:gd name="connsiteY13" fmla="*/ 8389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5859 w 10865"/>
              <a:gd name="connsiteY0" fmla="*/ 10287 h 10287"/>
              <a:gd name="connsiteX1" fmla="*/ 9404 w 10865"/>
              <a:gd name="connsiteY1" fmla="*/ 10000 h 10287"/>
              <a:gd name="connsiteX2" fmla="*/ 6592 w 10865"/>
              <a:gd name="connsiteY2" fmla="*/ 7961 h 10287"/>
              <a:gd name="connsiteX3" fmla="*/ 6767 w 10865"/>
              <a:gd name="connsiteY3" fmla="*/ 7573 h 10287"/>
              <a:gd name="connsiteX4" fmla="*/ 6943 w 10865"/>
              <a:gd name="connsiteY4" fmla="*/ 7023 h 10287"/>
              <a:gd name="connsiteX5" fmla="*/ 6767 w 10865"/>
              <a:gd name="connsiteY5" fmla="*/ 5146 h 10287"/>
              <a:gd name="connsiteX6" fmla="*/ 967 w 10865"/>
              <a:gd name="connsiteY6" fmla="*/ 2492 h 10287"/>
              <a:gd name="connsiteX7" fmla="*/ 2724 w 10865"/>
              <a:gd name="connsiteY7" fmla="*/ 0 h 10287"/>
              <a:gd name="connsiteX8" fmla="*/ 3252 w 10865"/>
              <a:gd name="connsiteY8" fmla="*/ 65 h 10287"/>
              <a:gd name="connsiteX9" fmla="*/ 3076 w 10865"/>
              <a:gd name="connsiteY9" fmla="*/ 194 h 10287"/>
              <a:gd name="connsiteX10" fmla="*/ 10377 w 10865"/>
              <a:gd name="connsiteY10" fmla="*/ 4865 h 10287"/>
              <a:gd name="connsiteX11" fmla="*/ 10563 w 10865"/>
              <a:gd name="connsiteY11" fmla="*/ 6915 h 10287"/>
              <a:gd name="connsiteX12" fmla="*/ 10759 w 10865"/>
              <a:gd name="connsiteY12" fmla="*/ 7609 h 10287"/>
              <a:gd name="connsiteX13" fmla="*/ 10387 w 10865"/>
              <a:gd name="connsiteY13" fmla="*/ 8389 h 10287"/>
              <a:gd name="connsiteX14" fmla="*/ 9579 w 10865"/>
              <a:gd name="connsiteY14" fmla="*/ 9806 h 10287"/>
              <a:gd name="connsiteX15" fmla="*/ 9931 w 10865"/>
              <a:gd name="connsiteY15" fmla="*/ 9935 h 10287"/>
              <a:gd name="connsiteX16" fmla="*/ 5859 w 10865"/>
              <a:gd name="connsiteY16" fmla="*/ 10287 h 10287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9579 w 10865"/>
              <a:gd name="connsiteY14" fmla="*/ 9806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5859 w 10865"/>
              <a:gd name="connsiteY14" fmla="*/ 9051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5265"/>
              <a:gd name="connsiteY0" fmla="*/ 10287 h 10341"/>
              <a:gd name="connsiteX1" fmla="*/ 9404 w 15265"/>
              <a:gd name="connsiteY1" fmla="*/ 10000 h 10341"/>
              <a:gd name="connsiteX2" fmla="*/ 6592 w 15265"/>
              <a:gd name="connsiteY2" fmla="*/ 7961 h 10341"/>
              <a:gd name="connsiteX3" fmla="*/ 6767 w 15265"/>
              <a:gd name="connsiteY3" fmla="*/ 7573 h 10341"/>
              <a:gd name="connsiteX4" fmla="*/ 6943 w 15265"/>
              <a:gd name="connsiteY4" fmla="*/ 7023 h 10341"/>
              <a:gd name="connsiteX5" fmla="*/ 6767 w 15265"/>
              <a:gd name="connsiteY5" fmla="*/ 5146 h 10341"/>
              <a:gd name="connsiteX6" fmla="*/ 967 w 15265"/>
              <a:gd name="connsiteY6" fmla="*/ 2492 h 10341"/>
              <a:gd name="connsiteX7" fmla="*/ 2724 w 15265"/>
              <a:gd name="connsiteY7" fmla="*/ 0 h 10341"/>
              <a:gd name="connsiteX8" fmla="*/ 3252 w 15265"/>
              <a:gd name="connsiteY8" fmla="*/ 65 h 10341"/>
              <a:gd name="connsiteX9" fmla="*/ 3076 w 15265"/>
              <a:gd name="connsiteY9" fmla="*/ 194 h 10341"/>
              <a:gd name="connsiteX10" fmla="*/ 10377 w 15265"/>
              <a:gd name="connsiteY10" fmla="*/ 4865 h 10341"/>
              <a:gd name="connsiteX11" fmla="*/ 10563 w 15265"/>
              <a:gd name="connsiteY11" fmla="*/ 6915 h 10341"/>
              <a:gd name="connsiteX12" fmla="*/ 10759 w 15265"/>
              <a:gd name="connsiteY12" fmla="*/ 7609 h 10341"/>
              <a:gd name="connsiteX13" fmla="*/ 10387 w 15265"/>
              <a:gd name="connsiteY13" fmla="*/ 8389 h 10341"/>
              <a:gd name="connsiteX14" fmla="*/ 15257 w 15265"/>
              <a:gd name="connsiteY14" fmla="*/ 9806 h 10341"/>
              <a:gd name="connsiteX15" fmla="*/ 4449 w 15265"/>
              <a:gd name="connsiteY15" fmla="*/ 9430 h 10341"/>
              <a:gd name="connsiteX16" fmla="*/ 5859 w 15265"/>
              <a:gd name="connsiteY16" fmla="*/ 10287 h 10341"/>
              <a:gd name="connsiteX0" fmla="*/ 5859 w 15257"/>
              <a:gd name="connsiteY0" fmla="*/ 10287 h 10341"/>
              <a:gd name="connsiteX1" fmla="*/ 9404 w 15257"/>
              <a:gd name="connsiteY1" fmla="*/ 10000 h 10341"/>
              <a:gd name="connsiteX2" fmla="*/ 6592 w 15257"/>
              <a:gd name="connsiteY2" fmla="*/ 7961 h 10341"/>
              <a:gd name="connsiteX3" fmla="*/ 6767 w 15257"/>
              <a:gd name="connsiteY3" fmla="*/ 7573 h 10341"/>
              <a:gd name="connsiteX4" fmla="*/ 6943 w 15257"/>
              <a:gd name="connsiteY4" fmla="*/ 7023 h 10341"/>
              <a:gd name="connsiteX5" fmla="*/ 6767 w 15257"/>
              <a:gd name="connsiteY5" fmla="*/ 5146 h 10341"/>
              <a:gd name="connsiteX6" fmla="*/ 967 w 15257"/>
              <a:gd name="connsiteY6" fmla="*/ 2492 h 10341"/>
              <a:gd name="connsiteX7" fmla="*/ 2724 w 15257"/>
              <a:gd name="connsiteY7" fmla="*/ 0 h 10341"/>
              <a:gd name="connsiteX8" fmla="*/ 3252 w 15257"/>
              <a:gd name="connsiteY8" fmla="*/ 65 h 10341"/>
              <a:gd name="connsiteX9" fmla="*/ 3076 w 15257"/>
              <a:gd name="connsiteY9" fmla="*/ 194 h 10341"/>
              <a:gd name="connsiteX10" fmla="*/ 10377 w 15257"/>
              <a:gd name="connsiteY10" fmla="*/ 4865 h 10341"/>
              <a:gd name="connsiteX11" fmla="*/ 10563 w 15257"/>
              <a:gd name="connsiteY11" fmla="*/ 6915 h 10341"/>
              <a:gd name="connsiteX12" fmla="*/ 10759 w 15257"/>
              <a:gd name="connsiteY12" fmla="*/ 7609 h 10341"/>
              <a:gd name="connsiteX13" fmla="*/ 10387 w 15257"/>
              <a:gd name="connsiteY13" fmla="*/ 8389 h 10341"/>
              <a:gd name="connsiteX14" fmla="*/ 15257 w 15257"/>
              <a:gd name="connsiteY14" fmla="*/ 9806 h 10341"/>
              <a:gd name="connsiteX15" fmla="*/ 14354 w 15257"/>
              <a:gd name="connsiteY15" fmla="*/ 10275 h 10341"/>
              <a:gd name="connsiteX16" fmla="*/ 4449 w 15257"/>
              <a:gd name="connsiteY16" fmla="*/ 9430 h 10341"/>
              <a:gd name="connsiteX17" fmla="*/ 5859 w 15257"/>
              <a:gd name="connsiteY17" fmla="*/ 10287 h 10341"/>
              <a:gd name="connsiteX0" fmla="*/ 5859 w 15257"/>
              <a:gd name="connsiteY0" fmla="*/ 10287 h 18996"/>
              <a:gd name="connsiteX1" fmla="*/ 9404 w 15257"/>
              <a:gd name="connsiteY1" fmla="*/ 10000 h 18996"/>
              <a:gd name="connsiteX2" fmla="*/ 6592 w 15257"/>
              <a:gd name="connsiteY2" fmla="*/ 7961 h 18996"/>
              <a:gd name="connsiteX3" fmla="*/ 6767 w 15257"/>
              <a:gd name="connsiteY3" fmla="*/ 7573 h 18996"/>
              <a:gd name="connsiteX4" fmla="*/ 6943 w 15257"/>
              <a:gd name="connsiteY4" fmla="*/ 7023 h 18996"/>
              <a:gd name="connsiteX5" fmla="*/ 6767 w 15257"/>
              <a:gd name="connsiteY5" fmla="*/ 5146 h 18996"/>
              <a:gd name="connsiteX6" fmla="*/ 967 w 15257"/>
              <a:gd name="connsiteY6" fmla="*/ 2492 h 18996"/>
              <a:gd name="connsiteX7" fmla="*/ 2724 w 15257"/>
              <a:gd name="connsiteY7" fmla="*/ 0 h 18996"/>
              <a:gd name="connsiteX8" fmla="*/ 3252 w 15257"/>
              <a:gd name="connsiteY8" fmla="*/ 65 h 18996"/>
              <a:gd name="connsiteX9" fmla="*/ 3076 w 15257"/>
              <a:gd name="connsiteY9" fmla="*/ 194 h 18996"/>
              <a:gd name="connsiteX10" fmla="*/ 10377 w 15257"/>
              <a:gd name="connsiteY10" fmla="*/ 4865 h 18996"/>
              <a:gd name="connsiteX11" fmla="*/ 10563 w 15257"/>
              <a:gd name="connsiteY11" fmla="*/ 6915 h 18996"/>
              <a:gd name="connsiteX12" fmla="*/ 10759 w 15257"/>
              <a:gd name="connsiteY12" fmla="*/ 7609 h 18996"/>
              <a:gd name="connsiteX13" fmla="*/ 10387 w 15257"/>
              <a:gd name="connsiteY13" fmla="*/ 8389 h 18996"/>
              <a:gd name="connsiteX14" fmla="*/ 15257 w 15257"/>
              <a:gd name="connsiteY14" fmla="*/ 9806 h 18996"/>
              <a:gd name="connsiteX15" fmla="*/ 14354 w 15257"/>
              <a:gd name="connsiteY15" fmla="*/ 10275 h 18996"/>
              <a:gd name="connsiteX16" fmla="*/ 11823 w 15257"/>
              <a:gd name="connsiteY16" fmla="*/ 18996 h 18996"/>
              <a:gd name="connsiteX17" fmla="*/ 5859 w 15257"/>
              <a:gd name="connsiteY17" fmla="*/ 10287 h 18996"/>
              <a:gd name="connsiteX0" fmla="*/ 5859 w 15257"/>
              <a:gd name="connsiteY0" fmla="*/ 10287 h 10328"/>
              <a:gd name="connsiteX1" fmla="*/ 9404 w 15257"/>
              <a:gd name="connsiteY1" fmla="*/ 10000 h 10328"/>
              <a:gd name="connsiteX2" fmla="*/ 6592 w 15257"/>
              <a:gd name="connsiteY2" fmla="*/ 7961 h 10328"/>
              <a:gd name="connsiteX3" fmla="*/ 6767 w 15257"/>
              <a:gd name="connsiteY3" fmla="*/ 7573 h 10328"/>
              <a:gd name="connsiteX4" fmla="*/ 6943 w 15257"/>
              <a:gd name="connsiteY4" fmla="*/ 7023 h 10328"/>
              <a:gd name="connsiteX5" fmla="*/ 6767 w 15257"/>
              <a:gd name="connsiteY5" fmla="*/ 5146 h 10328"/>
              <a:gd name="connsiteX6" fmla="*/ 967 w 15257"/>
              <a:gd name="connsiteY6" fmla="*/ 2492 h 10328"/>
              <a:gd name="connsiteX7" fmla="*/ 2724 w 15257"/>
              <a:gd name="connsiteY7" fmla="*/ 0 h 10328"/>
              <a:gd name="connsiteX8" fmla="*/ 3252 w 15257"/>
              <a:gd name="connsiteY8" fmla="*/ 65 h 10328"/>
              <a:gd name="connsiteX9" fmla="*/ 3076 w 15257"/>
              <a:gd name="connsiteY9" fmla="*/ 194 h 10328"/>
              <a:gd name="connsiteX10" fmla="*/ 10377 w 15257"/>
              <a:gd name="connsiteY10" fmla="*/ 4865 h 10328"/>
              <a:gd name="connsiteX11" fmla="*/ 10563 w 15257"/>
              <a:gd name="connsiteY11" fmla="*/ 6915 h 10328"/>
              <a:gd name="connsiteX12" fmla="*/ 10759 w 15257"/>
              <a:gd name="connsiteY12" fmla="*/ 7609 h 10328"/>
              <a:gd name="connsiteX13" fmla="*/ 10387 w 15257"/>
              <a:gd name="connsiteY13" fmla="*/ 8389 h 10328"/>
              <a:gd name="connsiteX14" fmla="*/ 15257 w 15257"/>
              <a:gd name="connsiteY14" fmla="*/ 9806 h 10328"/>
              <a:gd name="connsiteX15" fmla="*/ 14354 w 15257"/>
              <a:gd name="connsiteY15" fmla="*/ 10275 h 10328"/>
              <a:gd name="connsiteX16" fmla="*/ 5859 w 15257"/>
              <a:gd name="connsiteY16" fmla="*/ 10287 h 10328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09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81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7094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387 w 15257"/>
              <a:gd name="connsiteY11" fmla="*/ 8389 h 10303"/>
              <a:gd name="connsiteX12" fmla="*/ 15257 w 15257"/>
              <a:gd name="connsiteY12" fmla="*/ 9806 h 10303"/>
              <a:gd name="connsiteX13" fmla="*/ 14354 w 15257"/>
              <a:gd name="connsiteY13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943 w 15257"/>
              <a:gd name="connsiteY3" fmla="*/ 7023 h 10303"/>
              <a:gd name="connsiteX4" fmla="*/ 6767 w 15257"/>
              <a:gd name="connsiteY4" fmla="*/ 5146 h 10303"/>
              <a:gd name="connsiteX5" fmla="*/ 967 w 15257"/>
              <a:gd name="connsiteY5" fmla="*/ 2492 h 10303"/>
              <a:gd name="connsiteX6" fmla="*/ 2724 w 15257"/>
              <a:gd name="connsiteY6" fmla="*/ 0 h 10303"/>
              <a:gd name="connsiteX7" fmla="*/ 3252 w 15257"/>
              <a:gd name="connsiteY7" fmla="*/ 65 h 10303"/>
              <a:gd name="connsiteX8" fmla="*/ 3076 w 15257"/>
              <a:gd name="connsiteY8" fmla="*/ 194 h 10303"/>
              <a:gd name="connsiteX9" fmla="*/ 10377 w 15257"/>
              <a:gd name="connsiteY9" fmla="*/ 4865 h 10303"/>
              <a:gd name="connsiteX10" fmla="*/ 10387 w 15257"/>
              <a:gd name="connsiteY10" fmla="*/ 8389 h 10303"/>
              <a:gd name="connsiteX11" fmla="*/ 15257 w 15257"/>
              <a:gd name="connsiteY11" fmla="*/ 9806 h 10303"/>
              <a:gd name="connsiteX12" fmla="*/ 14354 w 15257"/>
              <a:gd name="connsiteY12" fmla="*/ 10275 h 10303"/>
              <a:gd name="connsiteX0" fmla="*/ 14354 w 15257"/>
              <a:gd name="connsiteY0" fmla="*/ 10275 h 10353"/>
              <a:gd name="connsiteX1" fmla="*/ 9404 w 15257"/>
              <a:gd name="connsiteY1" fmla="*/ 10000 h 10353"/>
              <a:gd name="connsiteX2" fmla="*/ 6943 w 15257"/>
              <a:gd name="connsiteY2" fmla="*/ 7023 h 10353"/>
              <a:gd name="connsiteX3" fmla="*/ 6767 w 15257"/>
              <a:gd name="connsiteY3" fmla="*/ 5146 h 10353"/>
              <a:gd name="connsiteX4" fmla="*/ 967 w 15257"/>
              <a:gd name="connsiteY4" fmla="*/ 2492 h 10353"/>
              <a:gd name="connsiteX5" fmla="*/ 2724 w 15257"/>
              <a:gd name="connsiteY5" fmla="*/ 0 h 10353"/>
              <a:gd name="connsiteX6" fmla="*/ 3252 w 15257"/>
              <a:gd name="connsiteY6" fmla="*/ 65 h 10353"/>
              <a:gd name="connsiteX7" fmla="*/ 3076 w 15257"/>
              <a:gd name="connsiteY7" fmla="*/ 194 h 10353"/>
              <a:gd name="connsiteX8" fmla="*/ 10377 w 15257"/>
              <a:gd name="connsiteY8" fmla="*/ 4865 h 10353"/>
              <a:gd name="connsiteX9" fmla="*/ 10387 w 15257"/>
              <a:gd name="connsiteY9" fmla="*/ 8389 h 10353"/>
              <a:gd name="connsiteX10" fmla="*/ 15257 w 15257"/>
              <a:gd name="connsiteY10" fmla="*/ 9806 h 10353"/>
              <a:gd name="connsiteX11" fmla="*/ 14354 w 15257"/>
              <a:gd name="connsiteY11" fmla="*/ 10275 h 10353"/>
              <a:gd name="connsiteX0" fmla="*/ 14354 w 14359"/>
              <a:gd name="connsiteY0" fmla="*/ 10275 h 10450"/>
              <a:gd name="connsiteX1" fmla="*/ 9404 w 14359"/>
              <a:gd name="connsiteY1" fmla="*/ 10000 h 10450"/>
              <a:gd name="connsiteX2" fmla="*/ 6943 w 14359"/>
              <a:gd name="connsiteY2" fmla="*/ 7023 h 10450"/>
              <a:gd name="connsiteX3" fmla="*/ 6767 w 14359"/>
              <a:gd name="connsiteY3" fmla="*/ 5146 h 10450"/>
              <a:gd name="connsiteX4" fmla="*/ 967 w 14359"/>
              <a:gd name="connsiteY4" fmla="*/ 2492 h 10450"/>
              <a:gd name="connsiteX5" fmla="*/ 2724 w 14359"/>
              <a:gd name="connsiteY5" fmla="*/ 0 h 10450"/>
              <a:gd name="connsiteX6" fmla="*/ 3252 w 14359"/>
              <a:gd name="connsiteY6" fmla="*/ 65 h 10450"/>
              <a:gd name="connsiteX7" fmla="*/ 3076 w 14359"/>
              <a:gd name="connsiteY7" fmla="*/ 194 h 10450"/>
              <a:gd name="connsiteX8" fmla="*/ 10377 w 14359"/>
              <a:gd name="connsiteY8" fmla="*/ 4865 h 10450"/>
              <a:gd name="connsiteX9" fmla="*/ 10387 w 14359"/>
              <a:gd name="connsiteY9" fmla="*/ 8389 h 10450"/>
              <a:gd name="connsiteX10" fmla="*/ 14354 w 14359"/>
              <a:gd name="connsiteY10" fmla="*/ 10275 h 1045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3076 w 14359"/>
              <a:gd name="connsiteY7" fmla="*/ 194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5211 w 14359"/>
              <a:gd name="connsiteY7" fmla="*/ 408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10377 w 14359"/>
              <a:gd name="connsiteY7" fmla="*/ 4865 h 10340"/>
              <a:gd name="connsiteX8" fmla="*/ 10387 w 14359"/>
              <a:gd name="connsiteY8" fmla="*/ 8389 h 10340"/>
              <a:gd name="connsiteX9" fmla="*/ 14354 w 14359"/>
              <a:gd name="connsiteY9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10377 w 14359"/>
              <a:gd name="connsiteY6" fmla="*/ 4865 h 10340"/>
              <a:gd name="connsiteX7" fmla="*/ 10387 w 14359"/>
              <a:gd name="connsiteY7" fmla="*/ 8389 h 10340"/>
              <a:gd name="connsiteX8" fmla="*/ 14354 w 14359"/>
              <a:gd name="connsiteY8" fmla="*/ 10275 h 10340"/>
              <a:gd name="connsiteX0" fmla="*/ 11693 w 11698"/>
              <a:gd name="connsiteY0" fmla="*/ 10275 h 10340"/>
              <a:gd name="connsiteX1" fmla="*/ 5385 w 11698"/>
              <a:gd name="connsiteY1" fmla="*/ 9392 h 10340"/>
              <a:gd name="connsiteX2" fmla="*/ 4282 w 11698"/>
              <a:gd name="connsiteY2" fmla="*/ 7023 h 10340"/>
              <a:gd name="connsiteX3" fmla="*/ 4106 w 11698"/>
              <a:gd name="connsiteY3" fmla="*/ 5146 h 10340"/>
              <a:gd name="connsiteX4" fmla="*/ 63 w 11698"/>
              <a:gd name="connsiteY4" fmla="*/ 0 h 10340"/>
              <a:gd name="connsiteX5" fmla="*/ 7716 w 11698"/>
              <a:gd name="connsiteY5" fmla="*/ 4865 h 10340"/>
              <a:gd name="connsiteX6" fmla="*/ 7726 w 11698"/>
              <a:gd name="connsiteY6" fmla="*/ 8389 h 10340"/>
              <a:gd name="connsiteX7" fmla="*/ 11693 w 11698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8069 w 12051"/>
              <a:gd name="connsiteY5" fmla="*/ 4865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4981 w 12051"/>
              <a:gd name="connsiteY5" fmla="*/ 3759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55"/>
              <a:gd name="connsiteX1" fmla="*/ 5738 w 12051"/>
              <a:gd name="connsiteY1" fmla="*/ 9392 h 10355"/>
              <a:gd name="connsiteX2" fmla="*/ 3091 w 12051"/>
              <a:gd name="connsiteY2" fmla="*/ 5953 h 10355"/>
              <a:gd name="connsiteX3" fmla="*/ 567 w 12051"/>
              <a:gd name="connsiteY3" fmla="*/ 2470 h 10355"/>
              <a:gd name="connsiteX4" fmla="*/ 416 w 12051"/>
              <a:gd name="connsiteY4" fmla="*/ 0 h 10355"/>
              <a:gd name="connsiteX5" fmla="*/ 4981 w 12051"/>
              <a:gd name="connsiteY5" fmla="*/ 3759 h 10355"/>
              <a:gd name="connsiteX6" fmla="*/ 8079 w 12051"/>
              <a:gd name="connsiteY6" fmla="*/ 8389 h 10355"/>
              <a:gd name="connsiteX7" fmla="*/ 12046 w 12051"/>
              <a:gd name="connsiteY7" fmla="*/ 10275 h 10355"/>
              <a:gd name="connsiteX0" fmla="*/ 12046 w 12051"/>
              <a:gd name="connsiteY0" fmla="*/ 10275 h 10275"/>
              <a:gd name="connsiteX1" fmla="*/ 3091 w 12051"/>
              <a:gd name="connsiteY1" fmla="*/ 5953 h 10275"/>
              <a:gd name="connsiteX2" fmla="*/ 567 w 12051"/>
              <a:gd name="connsiteY2" fmla="*/ 2470 h 10275"/>
              <a:gd name="connsiteX3" fmla="*/ 416 w 12051"/>
              <a:gd name="connsiteY3" fmla="*/ 0 h 10275"/>
              <a:gd name="connsiteX4" fmla="*/ 4981 w 12051"/>
              <a:gd name="connsiteY4" fmla="*/ 3759 h 10275"/>
              <a:gd name="connsiteX5" fmla="*/ 8079 w 12051"/>
              <a:gd name="connsiteY5" fmla="*/ 8389 h 10275"/>
              <a:gd name="connsiteX6" fmla="*/ 12046 w 12051"/>
              <a:gd name="connsiteY6" fmla="*/ 10275 h 10275"/>
              <a:gd name="connsiteX0" fmla="*/ 12046 w 12054"/>
              <a:gd name="connsiteY0" fmla="*/ 10275 h 10275"/>
              <a:gd name="connsiteX1" fmla="*/ 3091 w 12054"/>
              <a:gd name="connsiteY1" fmla="*/ 5953 h 10275"/>
              <a:gd name="connsiteX2" fmla="*/ 567 w 12054"/>
              <a:gd name="connsiteY2" fmla="*/ 2470 h 10275"/>
              <a:gd name="connsiteX3" fmla="*/ 416 w 12054"/>
              <a:gd name="connsiteY3" fmla="*/ 0 h 10275"/>
              <a:gd name="connsiteX4" fmla="*/ 4981 w 12054"/>
              <a:gd name="connsiteY4" fmla="*/ 3759 h 10275"/>
              <a:gd name="connsiteX5" fmla="*/ 9237 w 12054"/>
              <a:gd name="connsiteY5" fmla="*/ 8139 h 10275"/>
              <a:gd name="connsiteX6" fmla="*/ 12046 w 12054"/>
              <a:gd name="connsiteY6" fmla="*/ 10275 h 10275"/>
              <a:gd name="connsiteX0" fmla="*/ 12046 w 14174"/>
              <a:gd name="connsiteY0" fmla="*/ 10275 h 10558"/>
              <a:gd name="connsiteX1" fmla="*/ 3091 w 14174"/>
              <a:gd name="connsiteY1" fmla="*/ 5953 h 10558"/>
              <a:gd name="connsiteX2" fmla="*/ 567 w 14174"/>
              <a:gd name="connsiteY2" fmla="*/ 2470 h 10558"/>
              <a:gd name="connsiteX3" fmla="*/ 416 w 14174"/>
              <a:gd name="connsiteY3" fmla="*/ 0 h 10558"/>
              <a:gd name="connsiteX4" fmla="*/ 4981 w 14174"/>
              <a:gd name="connsiteY4" fmla="*/ 3759 h 10558"/>
              <a:gd name="connsiteX5" fmla="*/ 9237 w 14174"/>
              <a:gd name="connsiteY5" fmla="*/ 8139 h 10558"/>
              <a:gd name="connsiteX6" fmla="*/ 12046 w 14174"/>
              <a:gd name="connsiteY6" fmla="*/ 10275 h 10558"/>
              <a:gd name="connsiteX0" fmla="*/ 12046 w 12150"/>
              <a:gd name="connsiteY0" fmla="*/ 10275 h 10275"/>
              <a:gd name="connsiteX1" fmla="*/ 3091 w 12150"/>
              <a:gd name="connsiteY1" fmla="*/ 5953 h 10275"/>
              <a:gd name="connsiteX2" fmla="*/ 567 w 12150"/>
              <a:gd name="connsiteY2" fmla="*/ 2470 h 10275"/>
              <a:gd name="connsiteX3" fmla="*/ 416 w 12150"/>
              <a:gd name="connsiteY3" fmla="*/ 0 h 10275"/>
              <a:gd name="connsiteX4" fmla="*/ 4981 w 12150"/>
              <a:gd name="connsiteY4" fmla="*/ 3759 h 10275"/>
              <a:gd name="connsiteX5" fmla="*/ 9237 w 12150"/>
              <a:gd name="connsiteY5" fmla="*/ 8139 h 10275"/>
              <a:gd name="connsiteX6" fmla="*/ 12046 w 12150"/>
              <a:gd name="connsiteY6" fmla="*/ 10275 h 10275"/>
              <a:gd name="connsiteX0" fmla="*/ 12046 w 12101"/>
              <a:gd name="connsiteY0" fmla="*/ 10275 h 10275"/>
              <a:gd name="connsiteX1" fmla="*/ 3091 w 12101"/>
              <a:gd name="connsiteY1" fmla="*/ 5953 h 10275"/>
              <a:gd name="connsiteX2" fmla="*/ 567 w 12101"/>
              <a:gd name="connsiteY2" fmla="*/ 2470 h 10275"/>
              <a:gd name="connsiteX3" fmla="*/ 416 w 12101"/>
              <a:gd name="connsiteY3" fmla="*/ 0 h 10275"/>
              <a:gd name="connsiteX4" fmla="*/ 4981 w 12101"/>
              <a:gd name="connsiteY4" fmla="*/ 3759 h 10275"/>
              <a:gd name="connsiteX5" fmla="*/ 6318 w 12101"/>
              <a:gd name="connsiteY5" fmla="*/ 6602 h 10275"/>
              <a:gd name="connsiteX6" fmla="*/ 12046 w 12101"/>
              <a:gd name="connsiteY6" fmla="*/ 10275 h 10275"/>
              <a:gd name="connsiteX0" fmla="*/ 10302 w 10379"/>
              <a:gd name="connsiteY0" fmla="*/ 10704 h 10704"/>
              <a:gd name="connsiteX1" fmla="*/ 3091 w 10379"/>
              <a:gd name="connsiteY1" fmla="*/ 5953 h 10704"/>
              <a:gd name="connsiteX2" fmla="*/ 567 w 10379"/>
              <a:gd name="connsiteY2" fmla="*/ 2470 h 10704"/>
              <a:gd name="connsiteX3" fmla="*/ 416 w 10379"/>
              <a:gd name="connsiteY3" fmla="*/ 0 h 10704"/>
              <a:gd name="connsiteX4" fmla="*/ 4981 w 10379"/>
              <a:gd name="connsiteY4" fmla="*/ 3759 h 10704"/>
              <a:gd name="connsiteX5" fmla="*/ 6318 w 10379"/>
              <a:gd name="connsiteY5" fmla="*/ 6602 h 10704"/>
              <a:gd name="connsiteX6" fmla="*/ 10302 w 10379"/>
              <a:gd name="connsiteY6" fmla="*/ 10704 h 10704"/>
              <a:gd name="connsiteX0" fmla="*/ 10302 w 10379"/>
              <a:gd name="connsiteY0" fmla="*/ 10704 h 10704"/>
              <a:gd name="connsiteX1" fmla="*/ 567 w 10379"/>
              <a:gd name="connsiteY1" fmla="*/ 2470 h 10704"/>
              <a:gd name="connsiteX2" fmla="*/ 416 w 10379"/>
              <a:gd name="connsiteY2" fmla="*/ 0 h 10704"/>
              <a:gd name="connsiteX3" fmla="*/ 4981 w 10379"/>
              <a:gd name="connsiteY3" fmla="*/ 3759 h 10704"/>
              <a:gd name="connsiteX4" fmla="*/ 6318 w 10379"/>
              <a:gd name="connsiteY4" fmla="*/ 6602 h 10704"/>
              <a:gd name="connsiteX5" fmla="*/ 10302 w 10379"/>
              <a:gd name="connsiteY5" fmla="*/ 10704 h 10704"/>
              <a:gd name="connsiteX0" fmla="*/ 10302 w 12564"/>
              <a:gd name="connsiteY0" fmla="*/ 10704 h 11091"/>
              <a:gd name="connsiteX1" fmla="*/ 567 w 12564"/>
              <a:gd name="connsiteY1" fmla="*/ 2470 h 11091"/>
              <a:gd name="connsiteX2" fmla="*/ 416 w 12564"/>
              <a:gd name="connsiteY2" fmla="*/ 0 h 11091"/>
              <a:gd name="connsiteX3" fmla="*/ 4981 w 12564"/>
              <a:gd name="connsiteY3" fmla="*/ 3759 h 11091"/>
              <a:gd name="connsiteX4" fmla="*/ 6318 w 12564"/>
              <a:gd name="connsiteY4" fmla="*/ 6602 h 11091"/>
              <a:gd name="connsiteX5" fmla="*/ 10302 w 12564"/>
              <a:gd name="connsiteY5" fmla="*/ 10704 h 11091"/>
              <a:gd name="connsiteX0" fmla="*/ 10302 w 10302"/>
              <a:gd name="connsiteY0" fmla="*/ 10704 h 10704"/>
              <a:gd name="connsiteX1" fmla="*/ 567 w 10302"/>
              <a:gd name="connsiteY1" fmla="*/ 2470 h 10704"/>
              <a:gd name="connsiteX2" fmla="*/ 416 w 10302"/>
              <a:gd name="connsiteY2" fmla="*/ 0 h 10704"/>
              <a:gd name="connsiteX3" fmla="*/ 4981 w 10302"/>
              <a:gd name="connsiteY3" fmla="*/ 3759 h 10704"/>
              <a:gd name="connsiteX4" fmla="*/ 6318 w 10302"/>
              <a:gd name="connsiteY4" fmla="*/ 6602 h 10704"/>
              <a:gd name="connsiteX5" fmla="*/ 10302 w 10302"/>
              <a:gd name="connsiteY5" fmla="*/ 10704 h 10704"/>
              <a:gd name="connsiteX0" fmla="*/ 10302 w 10384"/>
              <a:gd name="connsiteY0" fmla="*/ 10704 h 10710"/>
              <a:gd name="connsiteX1" fmla="*/ 567 w 10384"/>
              <a:gd name="connsiteY1" fmla="*/ 2470 h 10710"/>
              <a:gd name="connsiteX2" fmla="*/ 416 w 10384"/>
              <a:gd name="connsiteY2" fmla="*/ 0 h 10710"/>
              <a:gd name="connsiteX3" fmla="*/ 4981 w 10384"/>
              <a:gd name="connsiteY3" fmla="*/ 3759 h 10710"/>
              <a:gd name="connsiteX4" fmla="*/ 10302 w 10384"/>
              <a:gd name="connsiteY4" fmla="*/ 10704 h 10710"/>
              <a:gd name="connsiteX0" fmla="*/ 9983 w 10065"/>
              <a:gd name="connsiteY0" fmla="*/ 10704 h 10710"/>
              <a:gd name="connsiteX1" fmla="*/ 2591 w 10065"/>
              <a:gd name="connsiteY1" fmla="*/ 6051 h 10710"/>
              <a:gd name="connsiteX2" fmla="*/ 97 w 10065"/>
              <a:gd name="connsiteY2" fmla="*/ 0 h 10710"/>
              <a:gd name="connsiteX3" fmla="*/ 4662 w 10065"/>
              <a:gd name="connsiteY3" fmla="*/ 3759 h 10710"/>
              <a:gd name="connsiteX4" fmla="*/ 9983 w 10065"/>
              <a:gd name="connsiteY4" fmla="*/ 10704 h 10710"/>
              <a:gd name="connsiteX0" fmla="*/ 9983 w 9983"/>
              <a:gd name="connsiteY0" fmla="*/ 10704 h 10704"/>
              <a:gd name="connsiteX1" fmla="*/ 2591 w 9983"/>
              <a:gd name="connsiteY1" fmla="*/ 6051 h 10704"/>
              <a:gd name="connsiteX2" fmla="*/ 97 w 9983"/>
              <a:gd name="connsiteY2" fmla="*/ 0 h 10704"/>
              <a:gd name="connsiteX3" fmla="*/ 4662 w 9983"/>
              <a:gd name="connsiteY3" fmla="*/ 3759 h 10704"/>
              <a:gd name="connsiteX4" fmla="*/ 9983 w 9983"/>
              <a:gd name="connsiteY4" fmla="*/ 10704 h 10704"/>
              <a:gd name="connsiteX0" fmla="*/ 9976 w 9976"/>
              <a:gd name="connsiteY0" fmla="*/ 10000 h 10000"/>
              <a:gd name="connsiteX1" fmla="*/ 2571 w 9976"/>
              <a:gd name="connsiteY1" fmla="*/ 5653 h 10000"/>
              <a:gd name="connsiteX2" fmla="*/ 73 w 9976"/>
              <a:gd name="connsiteY2" fmla="*/ 0 h 10000"/>
              <a:gd name="connsiteX3" fmla="*/ 4646 w 9976"/>
              <a:gd name="connsiteY3" fmla="*/ 3512 h 10000"/>
              <a:gd name="connsiteX4" fmla="*/ 9976 w 9976"/>
              <a:gd name="connsiteY4" fmla="*/ 10000 h 10000"/>
              <a:gd name="connsiteX0" fmla="*/ 12330 w 12330"/>
              <a:gd name="connsiteY0" fmla="*/ 10167 h 10167"/>
              <a:gd name="connsiteX1" fmla="*/ 4907 w 12330"/>
              <a:gd name="connsiteY1" fmla="*/ 5820 h 10167"/>
              <a:gd name="connsiteX2" fmla="*/ 44 w 12330"/>
              <a:gd name="connsiteY2" fmla="*/ 0 h 10167"/>
              <a:gd name="connsiteX3" fmla="*/ 6987 w 12330"/>
              <a:gd name="connsiteY3" fmla="*/ 3679 h 10167"/>
              <a:gd name="connsiteX4" fmla="*/ 12330 w 12330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943 w 12286"/>
              <a:gd name="connsiteY3" fmla="*/ 3679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6156 w 12286"/>
              <a:gd name="connsiteY2" fmla="*/ 4081 h 10167"/>
              <a:gd name="connsiteX3" fmla="*/ 12286 w 12286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2286" h="10167">
                <a:moveTo>
                  <a:pt x="12286" y="10167"/>
                </a:moveTo>
                <a:cubicBezTo>
                  <a:pt x="-983" y="6975"/>
                  <a:pt x="10483" y="4195"/>
                  <a:pt x="0" y="0"/>
                </a:cubicBezTo>
                <a:cubicBezTo>
                  <a:pt x="13344" y="2753"/>
                  <a:pt x="3074" y="7414"/>
                  <a:pt x="12286" y="10167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64" name="Freeform 50"/>
          <xdr:cNvSpPr>
            <a:spLocks/>
          </xdr:cNvSpPr>
        </xdr:nvSpPr>
        <xdr:spPr bwMode="auto">
          <a:xfrm rot="20556234" flipH="1">
            <a:off x="4023136" y="1521482"/>
            <a:ext cx="104310" cy="183781"/>
          </a:xfrm>
          <a:custGeom>
            <a:avLst/>
            <a:gdLst>
              <a:gd name="T0" fmla="*/ 30 w 53"/>
              <a:gd name="T1" fmla="*/ 51 h 53"/>
              <a:gd name="T2" fmla="*/ 27 w 53"/>
              <a:gd name="T3" fmla="*/ 0 h 53"/>
              <a:gd name="T4" fmla="*/ 43 w 53"/>
              <a:gd name="T5" fmla="*/ 28 h 53"/>
              <a:gd name="T6" fmla="*/ 36 w 53"/>
              <a:gd name="T7" fmla="*/ 51 h 53"/>
              <a:gd name="T8" fmla="*/ 30 w 53"/>
              <a:gd name="T9" fmla="*/ 51 h 53"/>
              <a:gd name="connsiteX0" fmla="*/ 1801 w 4248"/>
              <a:gd name="connsiteY0" fmla="*/ 9623 h 9655"/>
              <a:gd name="connsiteX1" fmla="*/ 103 w 4248"/>
              <a:gd name="connsiteY1" fmla="*/ 0 h 9655"/>
              <a:gd name="connsiteX2" fmla="*/ 3122 w 4248"/>
              <a:gd name="connsiteY2" fmla="*/ 5283 h 9655"/>
              <a:gd name="connsiteX3" fmla="*/ 1801 w 4248"/>
              <a:gd name="connsiteY3" fmla="*/ 9623 h 9655"/>
              <a:gd name="connsiteX0" fmla="*/ 4240 w 8551"/>
              <a:gd name="connsiteY0" fmla="*/ 9967 h 10945"/>
              <a:gd name="connsiteX1" fmla="*/ 242 w 8551"/>
              <a:gd name="connsiteY1" fmla="*/ 0 h 10945"/>
              <a:gd name="connsiteX2" fmla="*/ 7349 w 8551"/>
              <a:gd name="connsiteY2" fmla="*/ 5472 h 10945"/>
              <a:gd name="connsiteX3" fmla="*/ 4240 w 8551"/>
              <a:gd name="connsiteY3" fmla="*/ 9967 h 10945"/>
              <a:gd name="connsiteX0" fmla="*/ 7009 w 15451"/>
              <a:gd name="connsiteY0" fmla="*/ 9106 h 9155"/>
              <a:gd name="connsiteX1" fmla="*/ 2334 w 15451"/>
              <a:gd name="connsiteY1" fmla="*/ 0 h 9155"/>
              <a:gd name="connsiteX2" fmla="*/ 10645 w 15451"/>
              <a:gd name="connsiteY2" fmla="*/ 5000 h 9155"/>
              <a:gd name="connsiteX3" fmla="*/ 7009 w 15451"/>
              <a:gd name="connsiteY3" fmla="*/ 9106 h 9155"/>
              <a:gd name="connsiteX0" fmla="*/ 2865 w 6106"/>
              <a:gd name="connsiteY0" fmla="*/ 13206 h 13507"/>
              <a:gd name="connsiteX1" fmla="*/ 200 w 6106"/>
              <a:gd name="connsiteY1" fmla="*/ 0 h 13507"/>
              <a:gd name="connsiteX2" fmla="*/ 5219 w 6106"/>
              <a:gd name="connsiteY2" fmla="*/ 8721 h 13507"/>
              <a:gd name="connsiteX3" fmla="*/ 2865 w 6106"/>
              <a:gd name="connsiteY3" fmla="*/ 13206 h 13507"/>
              <a:gd name="connsiteX0" fmla="*/ 7603 w 12911"/>
              <a:gd name="connsiteY0" fmla="*/ 9777 h 10000"/>
              <a:gd name="connsiteX1" fmla="*/ 3239 w 12911"/>
              <a:gd name="connsiteY1" fmla="*/ 0 h 10000"/>
              <a:gd name="connsiteX2" fmla="*/ 11458 w 12911"/>
              <a:gd name="connsiteY2" fmla="*/ 6457 h 10000"/>
              <a:gd name="connsiteX3" fmla="*/ 7603 w 12911"/>
              <a:gd name="connsiteY3" fmla="*/ 9777 h 10000"/>
              <a:gd name="connsiteX0" fmla="*/ 4364 w 9672"/>
              <a:gd name="connsiteY0" fmla="*/ 9777 h 10000"/>
              <a:gd name="connsiteX1" fmla="*/ 0 w 9672"/>
              <a:gd name="connsiteY1" fmla="*/ 0 h 10000"/>
              <a:gd name="connsiteX2" fmla="*/ 8219 w 9672"/>
              <a:gd name="connsiteY2" fmla="*/ 6457 h 10000"/>
              <a:gd name="connsiteX3" fmla="*/ 4364 w 9672"/>
              <a:gd name="connsiteY3" fmla="*/ 9777 h 10000"/>
              <a:gd name="connsiteX0" fmla="*/ 6935 w 12423"/>
              <a:gd name="connsiteY0" fmla="*/ 9777 h 10000"/>
              <a:gd name="connsiteX1" fmla="*/ 2423 w 12423"/>
              <a:gd name="connsiteY1" fmla="*/ 0 h 10000"/>
              <a:gd name="connsiteX2" fmla="*/ 10921 w 12423"/>
              <a:gd name="connsiteY2" fmla="*/ 6457 h 10000"/>
              <a:gd name="connsiteX3" fmla="*/ 6935 w 12423"/>
              <a:gd name="connsiteY3" fmla="*/ 9777 h 10000"/>
              <a:gd name="connsiteX0" fmla="*/ 8918 w 16537"/>
              <a:gd name="connsiteY0" fmla="*/ 9777 h 9781"/>
              <a:gd name="connsiteX1" fmla="*/ 4406 w 16537"/>
              <a:gd name="connsiteY1" fmla="*/ 0 h 9781"/>
              <a:gd name="connsiteX2" fmla="*/ 12904 w 16537"/>
              <a:gd name="connsiteY2" fmla="*/ 6457 h 9781"/>
              <a:gd name="connsiteX3" fmla="*/ 8918 w 16537"/>
              <a:gd name="connsiteY3" fmla="*/ 9777 h 9781"/>
              <a:gd name="connsiteX0" fmla="*/ 4304 w 11616"/>
              <a:gd name="connsiteY0" fmla="*/ 9996 h 10085"/>
              <a:gd name="connsiteX1" fmla="*/ 1575 w 11616"/>
              <a:gd name="connsiteY1" fmla="*/ 0 h 10085"/>
              <a:gd name="connsiteX2" fmla="*/ 11039 w 11616"/>
              <a:gd name="connsiteY2" fmla="*/ 4763 h 10085"/>
              <a:gd name="connsiteX3" fmla="*/ 4304 w 11616"/>
              <a:gd name="connsiteY3" fmla="*/ 9996 h 10085"/>
              <a:gd name="connsiteX0" fmla="*/ 4304 w 4304"/>
              <a:gd name="connsiteY0" fmla="*/ 9996 h 9996"/>
              <a:gd name="connsiteX1" fmla="*/ 1575 w 4304"/>
              <a:gd name="connsiteY1" fmla="*/ 0 h 9996"/>
              <a:gd name="connsiteX2" fmla="*/ 4304 w 4304"/>
              <a:gd name="connsiteY2" fmla="*/ 9996 h 9996"/>
              <a:gd name="connsiteX0" fmla="*/ 15442 w 24604"/>
              <a:gd name="connsiteY0" fmla="*/ 10000 h 10206"/>
              <a:gd name="connsiteX1" fmla="*/ 9101 w 24604"/>
              <a:gd name="connsiteY1" fmla="*/ 0 h 10206"/>
              <a:gd name="connsiteX2" fmla="*/ 15442 w 24604"/>
              <a:gd name="connsiteY2" fmla="*/ 10000 h 10206"/>
              <a:gd name="connsiteX0" fmla="*/ 15442 w 23710"/>
              <a:gd name="connsiteY0" fmla="*/ 10000 h 10206"/>
              <a:gd name="connsiteX1" fmla="*/ 9101 w 23710"/>
              <a:gd name="connsiteY1" fmla="*/ 0 h 10206"/>
              <a:gd name="connsiteX2" fmla="*/ 15442 w 23710"/>
              <a:gd name="connsiteY2" fmla="*/ 10000 h 10206"/>
              <a:gd name="connsiteX0" fmla="*/ 16427 w 25799"/>
              <a:gd name="connsiteY0" fmla="*/ 10000 h 10448"/>
              <a:gd name="connsiteX1" fmla="*/ 10086 w 25799"/>
              <a:gd name="connsiteY1" fmla="*/ 0 h 10448"/>
              <a:gd name="connsiteX2" fmla="*/ 16427 w 25799"/>
              <a:gd name="connsiteY2" fmla="*/ 10000 h 10448"/>
              <a:gd name="connsiteX0" fmla="*/ 15439 w 23703"/>
              <a:gd name="connsiteY0" fmla="*/ 10000 h 10088"/>
              <a:gd name="connsiteX1" fmla="*/ 9098 w 23703"/>
              <a:gd name="connsiteY1" fmla="*/ 0 h 10088"/>
              <a:gd name="connsiteX2" fmla="*/ 15439 w 23703"/>
              <a:gd name="connsiteY2" fmla="*/ 10000 h 10088"/>
              <a:gd name="connsiteX0" fmla="*/ 15439 w 24259"/>
              <a:gd name="connsiteY0" fmla="*/ 10000 h 10088"/>
              <a:gd name="connsiteX1" fmla="*/ 9098 w 24259"/>
              <a:gd name="connsiteY1" fmla="*/ 0 h 10088"/>
              <a:gd name="connsiteX2" fmla="*/ 15439 w 24259"/>
              <a:gd name="connsiteY2" fmla="*/ 10000 h 1008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24259" h="10088">
                <a:moveTo>
                  <a:pt x="15439" y="10000"/>
                </a:moveTo>
                <a:cubicBezTo>
                  <a:pt x="-7520" y="11025"/>
                  <a:pt x="-655" y="2839"/>
                  <a:pt x="9098" y="0"/>
                </a:cubicBezTo>
                <a:cubicBezTo>
                  <a:pt x="9309" y="3850"/>
                  <a:pt x="38398" y="8975"/>
                  <a:pt x="15439" y="10000"/>
                </a:cubicBezTo>
                <a:close/>
              </a:path>
            </a:pathLst>
          </a:custGeom>
          <a:solidFill>
            <a:srgbClr val="00B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grpSp>
        <xdr:nvGrpSpPr>
          <xdr:cNvPr id="165" name="Group 164"/>
          <xdr:cNvGrpSpPr/>
        </xdr:nvGrpSpPr>
        <xdr:grpSpPr>
          <a:xfrm>
            <a:off x="2630065" y="1526251"/>
            <a:ext cx="369039" cy="355678"/>
            <a:chOff x="2767203" y="3610707"/>
            <a:chExt cx="369039" cy="346386"/>
          </a:xfrm>
        </xdr:grpSpPr>
        <xdr:grpSp>
          <xdr:nvGrpSpPr>
            <xdr:cNvPr id="188" name="Group 187"/>
            <xdr:cNvGrpSpPr/>
          </xdr:nvGrpSpPr>
          <xdr:grpSpPr>
            <a:xfrm>
              <a:off x="2767203" y="3610707"/>
              <a:ext cx="369039" cy="346386"/>
              <a:chOff x="2789505" y="3698987"/>
              <a:chExt cx="374615" cy="355679"/>
            </a:xfrm>
            <a:solidFill>
              <a:schemeClr val="accent6">
                <a:lumMod val="50000"/>
              </a:schemeClr>
            </a:solidFill>
          </xdr:grpSpPr>
          <xdr:sp macro="" textlink="">
            <xdr:nvSpPr>
              <xdr:cNvPr id="190" name="Freeform 10"/>
              <xdr:cNvSpPr>
                <a:spLocks/>
              </xdr:cNvSpPr>
            </xdr:nvSpPr>
            <xdr:spPr bwMode="auto">
              <a:xfrm rot="13383097">
                <a:off x="2886187" y="3707610"/>
                <a:ext cx="141782" cy="124442"/>
              </a:xfrm>
              <a:custGeom>
                <a:avLst/>
                <a:gdLst>
                  <a:gd name="T0" fmla="*/ 10 w 92"/>
                  <a:gd name="T1" fmla="*/ 16 h 86"/>
                  <a:gd name="T2" fmla="*/ 71 w 92"/>
                  <a:gd name="T3" fmla="*/ 54 h 86"/>
                  <a:gd name="T4" fmla="*/ 5 w 92"/>
                  <a:gd name="T5" fmla="*/ 0 h 86"/>
                  <a:gd name="T6" fmla="*/ 10 w 92"/>
                  <a:gd name="T7" fmla="*/ 16 h 86"/>
                  <a:gd name="connsiteX0" fmla="*/ 769 w 7772"/>
                  <a:gd name="connsiteY0" fmla="*/ 1860 h 6776"/>
                  <a:gd name="connsiteX1" fmla="*/ 7399 w 7772"/>
                  <a:gd name="connsiteY1" fmla="*/ 6279 h 6776"/>
                  <a:gd name="connsiteX2" fmla="*/ 225 w 7772"/>
                  <a:gd name="connsiteY2" fmla="*/ 0 h 6776"/>
                  <a:gd name="connsiteX3" fmla="*/ 769 w 7772"/>
                  <a:gd name="connsiteY3" fmla="*/ 1860 h 6776"/>
                  <a:gd name="connsiteX0" fmla="*/ 989 w 9888"/>
                  <a:gd name="connsiteY0" fmla="*/ 2745 h 11368"/>
                  <a:gd name="connsiteX1" fmla="*/ 9520 w 9888"/>
                  <a:gd name="connsiteY1" fmla="*/ 9267 h 11368"/>
                  <a:gd name="connsiteX2" fmla="*/ 290 w 9888"/>
                  <a:gd name="connsiteY2" fmla="*/ 0 h 11368"/>
                  <a:gd name="connsiteX3" fmla="*/ 989 w 9888"/>
                  <a:gd name="connsiteY3" fmla="*/ 2745 h 11368"/>
                  <a:gd name="connsiteX0" fmla="*/ 1401 w 10032"/>
                  <a:gd name="connsiteY0" fmla="*/ 4348 h 10151"/>
                  <a:gd name="connsiteX1" fmla="*/ 10029 w 10032"/>
                  <a:gd name="connsiteY1" fmla="*/ 10085 h 10151"/>
                  <a:gd name="connsiteX2" fmla="*/ 217 w 10032"/>
                  <a:gd name="connsiteY2" fmla="*/ 0 h 10151"/>
                  <a:gd name="connsiteX3" fmla="*/ 1401 w 10032"/>
                  <a:gd name="connsiteY3" fmla="*/ 4348 h 10151"/>
                  <a:gd name="connsiteX0" fmla="*/ 1401 w 10364"/>
                  <a:gd name="connsiteY0" fmla="*/ 4348 h 11792"/>
                  <a:gd name="connsiteX1" fmla="*/ 10029 w 10364"/>
                  <a:gd name="connsiteY1" fmla="*/ 10085 h 11792"/>
                  <a:gd name="connsiteX2" fmla="*/ 217 w 10364"/>
                  <a:gd name="connsiteY2" fmla="*/ 0 h 11792"/>
                  <a:gd name="connsiteX3" fmla="*/ 1401 w 10364"/>
                  <a:gd name="connsiteY3" fmla="*/ 4348 h 11792"/>
                  <a:gd name="connsiteX0" fmla="*/ 1633 w 9614"/>
                  <a:gd name="connsiteY0" fmla="*/ 4446 h 10741"/>
                  <a:gd name="connsiteX1" fmla="*/ 9234 w 9614"/>
                  <a:gd name="connsiteY1" fmla="*/ 8865 h 10741"/>
                  <a:gd name="connsiteX2" fmla="*/ 449 w 9614"/>
                  <a:gd name="connsiteY2" fmla="*/ 98 h 10741"/>
                  <a:gd name="connsiteX3" fmla="*/ 1633 w 9614"/>
                  <a:gd name="connsiteY3" fmla="*/ 4446 h 10741"/>
                  <a:gd name="connsiteX0" fmla="*/ 550 w 10390"/>
                  <a:gd name="connsiteY0" fmla="*/ 1588 h 8745"/>
                  <a:gd name="connsiteX1" fmla="*/ 10389 w 10390"/>
                  <a:gd name="connsiteY1" fmla="*/ 8742 h 8745"/>
                  <a:gd name="connsiteX2" fmla="*/ 1251 w 10390"/>
                  <a:gd name="connsiteY2" fmla="*/ 580 h 8745"/>
                  <a:gd name="connsiteX3" fmla="*/ 550 w 10390"/>
                  <a:gd name="connsiteY3" fmla="*/ 1588 h 8745"/>
                  <a:gd name="connsiteX0" fmla="*/ 529 w 10518"/>
                  <a:gd name="connsiteY0" fmla="*/ 1817 h 11145"/>
                  <a:gd name="connsiteX1" fmla="*/ 9999 w 10518"/>
                  <a:gd name="connsiteY1" fmla="*/ 9998 h 11145"/>
                  <a:gd name="connsiteX2" fmla="*/ 1204 w 10518"/>
                  <a:gd name="connsiteY2" fmla="*/ 664 h 11145"/>
                  <a:gd name="connsiteX3" fmla="*/ 529 w 10518"/>
                  <a:gd name="connsiteY3" fmla="*/ 1817 h 11145"/>
                  <a:gd name="connsiteX0" fmla="*/ 567 w 11206"/>
                  <a:gd name="connsiteY0" fmla="*/ 1920 h 12540"/>
                  <a:gd name="connsiteX1" fmla="*/ 10710 w 11206"/>
                  <a:gd name="connsiteY1" fmla="*/ 11488 h 12540"/>
                  <a:gd name="connsiteX2" fmla="*/ 1242 w 11206"/>
                  <a:gd name="connsiteY2" fmla="*/ 767 h 12540"/>
                  <a:gd name="connsiteX3" fmla="*/ 567 w 11206"/>
                  <a:gd name="connsiteY3" fmla="*/ 1920 h 1254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</a:cxnLst>
                <a:rect l="l" t="t" r="r" b="b"/>
                <a:pathLst>
                  <a:path w="11206" h="12540">
                    <a:moveTo>
                      <a:pt x="567" y="1920"/>
                    </a:moveTo>
                    <a:cubicBezTo>
                      <a:pt x="993" y="3044"/>
                      <a:pt x="7810" y="16313"/>
                      <a:pt x="10710" y="11488"/>
                    </a:cubicBezTo>
                    <a:cubicBezTo>
                      <a:pt x="13610" y="6663"/>
                      <a:pt x="2932" y="2362"/>
                      <a:pt x="1242" y="767"/>
                    </a:cubicBezTo>
                    <a:cubicBezTo>
                      <a:pt x="-448" y="-828"/>
                      <a:pt x="-141" y="313"/>
                      <a:pt x="567" y="1920"/>
                    </a:cubicBezTo>
                    <a:close/>
                  </a:path>
                </a:pathLst>
              </a:custGeom>
              <a:solidFill>
                <a:schemeClr val="accent1">
                  <a:lumMod val="50000"/>
                </a:schemeClr>
              </a:solidFill>
              <a:ln>
                <a:noFill/>
              </a:ln>
            </xdr:spPr>
          </xdr:sp>
          <xdr:sp macro="" textlink="">
            <xdr:nvSpPr>
              <xdr:cNvPr id="191" name="Freeform 10"/>
              <xdr:cNvSpPr>
                <a:spLocks/>
              </xdr:cNvSpPr>
            </xdr:nvSpPr>
            <xdr:spPr bwMode="auto">
              <a:xfrm rot="16410178">
                <a:off x="2964223" y="3722946"/>
                <a:ext cx="162892" cy="114973"/>
              </a:xfrm>
              <a:custGeom>
                <a:avLst/>
                <a:gdLst>
                  <a:gd name="T0" fmla="*/ 10 w 92"/>
                  <a:gd name="T1" fmla="*/ 16 h 86"/>
                  <a:gd name="T2" fmla="*/ 71 w 92"/>
                  <a:gd name="T3" fmla="*/ 54 h 86"/>
                  <a:gd name="T4" fmla="*/ 5 w 92"/>
                  <a:gd name="T5" fmla="*/ 0 h 86"/>
                  <a:gd name="T6" fmla="*/ 10 w 92"/>
                  <a:gd name="T7" fmla="*/ 16 h 86"/>
                  <a:gd name="connsiteX0" fmla="*/ 769 w 7772"/>
                  <a:gd name="connsiteY0" fmla="*/ 1860 h 7886"/>
                  <a:gd name="connsiteX1" fmla="*/ 7399 w 7772"/>
                  <a:gd name="connsiteY1" fmla="*/ 6279 h 7886"/>
                  <a:gd name="connsiteX2" fmla="*/ 225 w 7772"/>
                  <a:gd name="connsiteY2" fmla="*/ 0 h 7886"/>
                  <a:gd name="connsiteX3" fmla="*/ 769 w 7772"/>
                  <a:gd name="connsiteY3" fmla="*/ 1860 h 7886"/>
                  <a:gd name="connsiteX0" fmla="*/ 989 w 9520"/>
                  <a:gd name="connsiteY0" fmla="*/ 2359 h 10000"/>
                  <a:gd name="connsiteX1" fmla="*/ 9520 w 9520"/>
                  <a:gd name="connsiteY1" fmla="*/ 7962 h 10000"/>
                  <a:gd name="connsiteX2" fmla="*/ 290 w 9520"/>
                  <a:gd name="connsiteY2" fmla="*/ 0 h 10000"/>
                  <a:gd name="connsiteX3" fmla="*/ 989 w 9520"/>
                  <a:gd name="connsiteY3" fmla="*/ 2359 h 1000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</a:cxnLst>
                <a:rect l="l" t="t" r="r" b="b"/>
                <a:pathLst>
                  <a:path w="9520" h="10000">
                    <a:moveTo>
                      <a:pt x="989" y="2359"/>
                    </a:moveTo>
                    <a:cubicBezTo>
                      <a:pt x="1409" y="3391"/>
                      <a:pt x="6466" y="14475"/>
                      <a:pt x="9520" y="7962"/>
                    </a:cubicBezTo>
                    <a:cubicBezTo>
                      <a:pt x="9347" y="1848"/>
                      <a:pt x="989" y="0"/>
                      <a:pt x="290" y="0"/>
                    </a:cubicBezTo>
                    <a:cubicBezTo>
                      <a:pt x="-409" y="0"/>
                      <a:pt x="290" y="885"/>
                      <a:pt x="989" y="2359"/>
                    </a:cubicBezTo>
                    <a:close/>
                  </a:path>
                </a:pathLst>
              </a:custGeom>
              <a:solidFill>
                <a:schemeClr val="accent1">
                  <a:lumMod val="50000"/>
                </a:schemeClr>
              </a:solidFill>
              <a:ln>
                <a:noFill/>
              </a:ln>
            </xdr:spPr>
          </xdr:sp>
          <xdr:sp macro="" textlink="">
            <xdr:nvSpPr>
              <xdr:cNvPr id="192" name="Freeform 10"/>
              <xdr:cNvSpPr>
                <a:spLocks/>
              </xdr:cNvSpPr>
            </xdr:nvSpPr>
            <xdr:spPr bwMode="auto">
              <a:xfrm rot="11163762">
                <a:off x="2808648" y="3745171"/>
                <a:ext cx="162892" cy="114973"/>
              </a:xfrm>
              <a:custGeom>
                <a:avLst/>
                <a:gdLst>
                  <a:gd name="T0" fmla="*/ 10 w 92"/>
                  <a:gd name="T1" fmla="*/ 16 h 86"/>
                  <a:gd name="T2" fmla="*/ 71 w 92"/>
                  <a:gd name="T3" fmla="*/ 54 h 86"/>
                  <a:gd name="T4" fmla="*/ 5 w 92"/>
                  <a:gd name="T5" fmla="*/ 0 h 86"/>
                  <a:gd name="T6" fmla="*/ 10 w 92"/>
                  <a:gd name="T7" fmla="*/ 16 h 86"/>
                  <a:gd name="connsiteX0" fmla="*/ 769 w 7772"/>
                  <a:gd name="connsiteY0" fmla="*/ 1860 h 7886"/>
                  <a:gd name="connsiteX1" fmla="*/ 7399 w 7772"/>
                  <a:gd name="connsiteY1" fmla="*/ 6279 h 7886"/>
                  <a:gd name="connsiteX2" fmla="*/ 225 w 7772"/>
                  <a:gd name="connsiteY2" fmla="*/ 0 h 7886"/>
                  <a:gd name="connsiteX3" fmla="*/ 769 w 7772"/>
                  <a:gd name="connsiteY3" fmla="*/ 1860 h 7886"/>
                  <a:gd name="connsiteX0" fmla="*/ 989 w 9520"/>
                  <a:gd name="connsiteY0" fmla="*/ 2359 h 10000"/>
                  <a:gd name="connsiteX1" fmla="*/ 9520 w 9520"/>
                  <a:gd name="connsiteY1" fmla="*/ 7962 h 10000"/>
                  <a:gd name="connsiteX2" fmla="*/ 290 w 9520"/>
                  <a:gd name="connsiteY2" fmla="*/ 0 h 10000"/>
                  <a:gd name="connsiteX3" fmla="*/ 989 w 9520"/>
                  <a:gd name="connsiteY3" fmla="*/ 2359 h 1000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</a:cxnLst>
                <a:rect l="l" t="t" r="r" b="b"/>
                <a:pathLst>
                  <a:path w="9520" h="10000">
                    <a:moveTo>
                      <a:pt x="989" y="2359"/>
                    </a:moveTo>
                    <a:cubicBezTo>
                      <a:pt x="1409" y="3391"/>
                      <a:pt x="6466" y="14475"/>
                      <a:pt x="9520" y="7962"/>
                    </a:cubicBezTo>
                    <a:cubicBezTo>
                      <a:pt x="9347" y="1848"/>
                      <a:pt x="989" y="0"/>
                      <a:pt x="290" y="0"/>
                    </a:cubicBezTo>
                    <a:cubicBezTo>
                      <a:pt x="-409" y="0"/>
                      <a:pt x="290" y="885"/>
                      <a:pt x="989" y="2359"/>
                    </a:cubicBezTo>
                    <a:close/>
                  </a:path>
                </a:pathLst>
              </a:custGeom>
              <a:solidFill>
                <a:schemeClr val="accent1">
                  <a:lumMod val="50000"/>
                </a:schemeClr>
              </a:solidFill>
              <a:ln>
                <a:noFill/>
              </a:ln>
            </xdr:spPr>
          </xdr:sp>
          <xdr:sp macro="" textlink="">
            <xdr:nvSpPr>
              <xdr:cNvPr id="193" name="Freeform 10"/>
              <xdr:cNvSpPr>
                <a:spLocks/>
              </xdr:cNvSpPr>
            </xdr:nvSpPr>
            <xdr:spPr bwMode="auto">
              <a:xfrm rot="19175370">
                <a:off x="2992194" y="3806737"/>
                <a:ext cx="171926" cy="106635"/>
              </a:xfrm>
              <a:custGeom>
                <a:avLst/>
                <a:gdLst>
                  <a:gd name="T0" fmla="*/ 10 w 92"/>
                  <a:gd name="T1" fmla="*/ 16 h 86"/>
                  <a:gd name="T2" fmla="*/ 71 w 92"/>
                  <a:gd name="T3" fmla="*/ 54 h 86"/>
                  <a:gd name="T4" fmla="*/ 5 w 92"/>
                  <a:gd name="T5" fmla="*/ 0 h 86"/>
                  <a:gd name="T6" fmla="*/ 10 w 92"/>
                  <a:gd name="T7" fmla="*/ 16 h 86"/>
                  <a:gd name="connsiteX0" fmla="*/ 769 w 7772"/>
                  <a:gd name="connsiteY0" fmla="*/ 1860 h 7886"/>
                  <a:gd name="connsiteX1" fmla="*/ 7399 w 7772"/>
                  <a:gd name="connsiteY1" fmla="*/ 6279 h 7886"/>
                  <a:gd name="connsiteX2" fmla="*/ 225 w 7772"/>
                  <a:gd name="connsiteY2" fmla="*/ 0 h 7886"/>
                  <a:gd name="connsiteX3" fmla="*/ 769 w 7772"/>
                  <a:gd name="connsiteY3" fmla="*/ 1860 h 7886"/>
                  <a:gd name="connsiteX0" fmla="*/ 989 w 9520"/>
                  <a:gd name="connsiteY0" fmla="*/ 2359 h 10000"/>
                  <a:gd name="connsiteX1" fmla="*/ 9520 w 9520"/>
                  <a:gd name="connsiteY1" fmla="*/ 7962 h 10000"/>
                  <a:gd name="connsiteX2" fmla="*/ 290 w 9520"/>
                  <a:gd name="connsiteY2" fmla="*/ 0 h 10000"/>
                  <a:gd name="connsiteX3" fmla="*/ 989 w 9520"/>
                  <a:gd name="connsiteY3" fmla="*/ 2359 h 1000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</a:cxnLst>
                <a:rect l="l" t="t" r="r" b="b"/>
                <a:pathLst>
                  <a:path w="9520" h="10000">
                    <a:moveTo>
                      <a:pt x="989" y="2359"/>
                    </a:moveTo>
                    <a:cubicBezTo>
                      <a:pt x="1409" y="3391"/>
                      <a:pt x="6466" y="14475"/>
                      <a:pt x="9520" y="7962"/>
                    </a:cubicBezTo>
                    <a:cubicBezTo>
                      <a:pt x="9347" y="1848"/>
                      <a:pt x="989" y="0"/>
                      <a:pt x="290" y="0"/>
                    </a:cubicBezTo>
                    <a:cubicBezTo>
                      <a:pt x="-409" y="0"/>
                      <a:pt x="290" y="885"/>
                      <a:pt x="989" y="2359"/>
                    </a:cubicBezTo>
                    <a:close/>
                  </a:path>
                </a:pathLst>
              </a:custGeom>
              <a:solidFill>
                <a:schemeClr val="accent1">
                  <a:lumMod val="50000"/>
                </a:schemeClr>
              </a:solidFill>
              <a:ln>
                <a:noFill/>
              </a:ln>
            </xdr:spPr>
          </xdr:sp>
          <xdr:sp macro="" textlink="">
            <xdr:nvSpPr>
              <xdr:cNvPr id="194" name="Freeform 10"/>
              <xdr:cNvSpPr>
                <a:spLocks/>
              </xdr:cNvSpPr>
            </xdr:nvSpPr>
            <xdr:spPr bwMode="auto">
              <a:xfrm rot="2771110">
                <a:off x="2920543" y="3921554"/>
                <a:ext cx="141782" cy="124442"/>
              </a:xfrm>
              <a:custGeom>
                <a:avLst/>
                <a:gdLst>
                  <a:gd name="T0" fmla="*/ 10 w 92"/>
                  <a:gd name="T1" fmla="*/ 16 h 86"/>
                  <a:gd name="T2" fmla="*/ 71 w 92"/>
                  <a:gd name="T3" fmla="*/ 54 h 86"/>
                  <a:gd name="T4" fmla="*/ 5 w 92"/>
                  <a:gd name="T5" fmla="*/ 0 h 86"/>
                  <a:gd name="T6" fmla="*/ 10 w 92"/>
                  <a:gd name="T7" fmla="*/ 16 h 86"/>
                  <a:gd name="connsiteX0" fmla="*/ 769 w 7772"/>
                  <a:gd name="connsiteY0" fmla="*/ 1860 h 6776"/>
                  <a:gd name="connsiteX1" fmla="*/ 7399 w 7772"/>
                  <a:gd name="connsiteY1" fmla="*/ 6279 h 6776"/>
                  <a:gd name="connsiteX2" fmla="*/ 225 w 7772"/>
                  <a:gd name="connsiteY2" fmla="*/ 0 h 6776"/>
                  <a:gd name="connsiteX3" fmla="*/ 769 w 7772"/>
                  <a:gd name="connsiteY3" fmla="*/ 1860 h 6776"/>
                  <a:gd name="connsiteX0" fmla="*/ 989 w 9888"/>
                  <a:gd name="connsiteY0" fmla="*/ 2745 h 11368"/>
                  <a:gd name="connsiteX1" fmla="*/ 9520 w 9888"/>
                  <a:gd name="connsiteY1" fmla="*/ 9267 h 11368"/>
                  <a:gd name="connsiteX2" fmla="*/ 290 w 9888"/>
                  <a:gd name="connsiteY2" fmla="*/ 0 h 11368"/>
                  <a:gd name="connsiteX3" fmla="*/ 989 w 9888"/>
                  <a:gd name="connsiteY3" fmla="*/ 2745 h 11368"/>
                  <a:gd name="connsiteX0" fmla="*/ 1401 w 10032"/>
                  <a:gd name="connsiteY0" fmla="*/ 4348 h 10151"/>
                  <a:gd name="connsiteX1" fmla="*/ 10029 w 10032"/>
                  <a:gd name="connsiteY1" fmla="*/ 10085 h 10151"/>
                  <a:gd name="connsiteX2" fmla="*/ 217 w 10032"/>
                  <a:gd name="connsiteY2" fmla="*/ 0 h 10151"/>
                  <a:gd name="connsiteX3" fmla="*/ 1401 w 10032"/>
                  <a:gd name="connsiteY3" fmla="*/ 4348 h 10151"/>
                  <a:gd name="connsiteX0" fmla="*/ 1401 w 10364"/>
                  <a:gd name="connsiteY0" fmla="*/ 4348 h 11792"/>
                  <a:gd name="connsiteX1" fmla="*/ 10029 w 10364"/>
                  <a:gd name="connsiteY1" fmla="*/ 10085 h 11792"/>
                  <a:gd name="connsiteX2" fmla="*/ 217 w 10364"/>
                  <a:gd name="connsiteY2" fmla="*/ 0 h 11792"/>
                  <a:gd name="connsiteX3" fmla="*/ 1401 w 10364"/>
                  <a:gd name="connsiteY3" fmla="*/ 4348 h 11792"/>
                  <a:gd name="connsiteX0" fmla="*/ 1633 w 9614"/>
                  <a:gd name="connsiteY0" fmla="*/ 4446 h 10741"/>
                  <a:gd name="connsiteX1" fmla="*/ 9234 w 9614"/>
                  <a:gd name="connsiteY1" fmla="*/ 8865 h 10741"/>
                  <a:gd name="connsiteX2" fmla="*/ 449 w 9614"/>
                  <a:gd name="connsiteY2" fmla="*/ 98 h 10741"/>
                  <a:gd name="connsiteX3" fmla="*/ 1633 w 9614"/>
                  <a:gd name="connsiteY3" fmla="*/ 4446 h 10741"/>
                  <a:gd name="connsiteX0" fmla="*/ 550 w 10390"/>
                  <a:gd name="connsiteY0" fmla="*/ 1588 h 8745"/>
                  <a:gd name="connsiteX1" fmla="*/ 10389 w 10390"/>
                  <a:gd name="connsiteY1" fmla="*/ 8742 h 8745"/>
                  <a:gd name="connsiteX2" fmla="*/ 1251 w 10390"/>
                  <a:gd name="connsiteY2" fmla="*/ 580 h 8745"/>
                  <a:gd name="connsiteX3" fmla="*/ 550 w 10390"/>
                  <a:gd name="connsiteY3" fmla="*/ 1588 h 8745"/>
                  <a:gd name="connsiteX0" fmla="*/ 529 w 10518"/>
                  <a:gd name="connsiteY0" fmla="*/ 1817 h 11145"/>
                  <a:gd name="connsiteX1" fmla="*/ 9999 w 10518"/>
                  <a:gd name="connsiteY1" fmla="*/ 9998 h 11145"/>
                  <a:gd name="connsiteX2" fmla="*/ 1204 w 10518"/>
                  <a:gd name="connsiteY2" fmla="*/ 664 h 11145"/>
                  <a:gd name="connsiteX3" fmla="*/ 529 w 10518"/>
                  <a:gd name="connsiteY3" fmla="*/ 1817 h 11145"/>
                  <a:gd name="connsiteX0" fmla="*/ 567 w 11206"/>
                  <a:gd name="connsiteY0" fmla="*/ 1920 h 12540"/>
                  <a:gd name="connsiteX1" fmla="*/ 10710 w 11206"/>
                  <a:gd name="connsiteY1" fmla="*/ 11488 h 12540"/>
                  <a:gd name="connsiteX2" fmla="*/ 1242 w 11206"/>
                  <a:gd name="connsiteY2" fmla="*/ 767 h 12540"/>
                  <a:gd name="connsiteX3" fmla="*/ 567 w 11206"/>
                  <a:gd name="connsiteY3" fmla="*/ 1920 h 1254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</a:cxnLst>
                <a:rect l="l" t="t" r="r" b="b"/>
                <a:pathLst>
                  <a:path w="11206" h="12540">
                    <a:moveTo>
                      <a:pt x="567" y="1920"/>
                    </a:moveTo>
                    <a:cubicBezTo>
                      <a:pt x="993" y="3044"/>
                      <a:pt x="7810" y="16313"/>
                      <a:pt x="10710" y="11488"/>
                    </a:cubicBezTo>
                    <a:cubicBezTo>
                      <a:pt x="13610" y="6663"/>
                      <a:pt x="2932" y="2362"/>
                      <a:pt x="1242" y="767"/>
                    </a:cubicBezTo>
                    <a:cubicBezTo>
                      <a:pt x="-448" y="-828"/>
                      <a:pt x="-141" y="313"/>
                      <a:pt x="567" y="1920"/>
                    </a:cubicBezTo>
                    <a:close/>
                  </a:path>
                </a:pathLst>
              </a:custGeom>
              <a:solidFill>
                <a:schemeClr val="accent1">
                  <a:lumMod val="50000"/>
                </a:schemeClr>
              </a:solidFill>
              <a:ln>
                <a:noFill/>
              </a:ln>
            </xdr:spPr>
          </xdr:sp>
          <xdr:sp macro="" textlink="">
            <xdr:nvSpPr>
              <xdr:cNvPr id="195" name="Freeform 10"/>
              <xdr:cNvSpPr>
                <a:spLocks/>
              </xdr:cNvSpPr>
            </xdr:nvSpPr>
            <xdr:spPr bwMode="auto">
              <a:xfrm rot="5798191">
                <a:off x="2822109" y="3910860"/>
                <a:ext cx="162892" cy="114973"/>
              </a:xfrm>
              <a:custGeom>
                <a:avLst/>
                <a:gdLst>
                  <a:gd name="T0" fmla="*/ 10 w 92"/>
                  <a:gd name="T1" fmla="*/ 16 h 86"/>
                  <a:gd name="T2" fmla="*/ 71 w 92"/>
                  <a:gd name="T3" fmla="*/ 54 h 86"/>
                  <a:gd name="T4" fmla="*/ 5 w 92"/>
                  <a:gd name="T5" fmla="*/ 0 h 86"/>
                  <a:gd name="T6" fmla="*/ 10 w 92"/>
                  <a:gd name="T7" fmla="*/ 16 h 86"/>
                  <a:gd name="connsiteX0" fmla="*/ 769 w 7772"/>
                  <a:gd name="connsiteY0" fmla="*/ 1860 h 7886"/>
                  <a:gd name="connsiteX1" fmla="*/ 7399 w 7772"/>
                  <a:gd name="connsiteY1" fmla="*/ 6279 h 7886"/>
                  <a:gd name="connsiteX2" fmla="*/ 225 w 7772"/>
                  <a:gd name="connsiteY2" fmla="*/ 0 h 7886"/>
                  <a:gd name="connsiteX3" fmla="*/ 769 w 7772"/>
                  <a:gd name="connsiteY3" fmla="*/ 1860 h 7886"/>
                  <a:gd name="connsiteX0" fmla="*/ 989 w 9520"/>
                  <a:gd name="connsiteY0" fmla="*/ 2359 h 10000"/>
                  <a:gd name="connsiteX1" fmla="*/ 9520 w 9520"/>
                  <a:gd name="connsiteY1" fmla="*/ 7962 h 10000"/>
                  <a:gd name="connsiteX2" fmla="*/ 290 w 9520"/>
                  <a:gd name="connsiteY2" fmla="*/ 0 h 10000"/>
                  <a:gd name="connsiteX3" fmla="*/ 989 w 9520"/>
                  <a:gd name="connsiteY3" fmla="*/ 2359 h 1000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</a:cxnLst>
                <a:rect l="l" t="t" r="r" b="b"/>
                <a:pathLst>
                  <a:path w="9520" h="10000">
                    <a:moveTo>
                      <a:pt x="989" y="2359"/>
                    </a:moveTo>
                    <a:cubicBezTo>
                      <a:pt x="1409" y="3391"/>
                      <a:pt x="6466" y="14475"/>
                      <a:pt x="9520" y="7962"/>
                    </a:cubicBezTo>
                    <a:cubicBezTo>
                      <a:pt x="9347" y="1848"/>
                      <a:pt x="989" y="0"/>
                      <a:pt x="290" y="0"/>
                    </a:cubicBezTo>
                    <a:cubicBezTo>
                      <a:pt x="-409" y="0"/>
                      <a:pt x="290" y="885"/>
                      <a:pt x="989" y="2359"/>
                    </a:cubicBezTo>
                    <a:close/>
                  </a:path>
                </a:pathLst>
              </a:custGeom>
              <a:solidFill>
                <a:schemeClr val="accent1">
                  <a:lumMod val="50000"/>
                </a:schemeClr>
              </a:solidFill>
              <a:ln>
                <a:noFill/>
              </a:ln>
            </xdr:spPr>
          </xdr:sp>
          <xdr:sp macro="" textlink="">
            <xdr:nvSpPr>
              <xdr:cNvPr id="196" name="Freeform 10"/>
              <xdr:cNvSpPr>
                <a:spLocks/>
              </xdr:cNvSpPr>
            </xdr:nvSpPr>
            <xdr:spPr bwMode="auto">
              <a:xfrm rot="551775">
                <a:off x="2978667" y="3897172"/>
                <a:ext cx="162892" cy="114973"/>
              </a:xfrm>
              <a:custGeom>
                <a:avLst/>
                <a:gdLst>
                  <a:gd name="T0" fmla="*/ 10 w 92"/>
                  <a:gd name="T1" fmla="*/ 16 h 86"/>
                  <a:gd name="T2" fmla="*/ 71 w 92"/>
                  <a:gd name="T3" fmla="*/ 54 h 86"/>
                  <a:gd name="T4" fmla="*/ 5 w 92"/>
                  <a:gd name="T5" fmla="*/ 0 h 86"/>
                  <a:gd name="T6" fmla="*/ 10 w 92"/>
                  <a:gd name="T7" fmla="*/ 16 h 86"/>
                  <a:gd name="connsiteX0" fmla="*/ 769 w 7772"/>
                  <a:gd name="connsiteY0" fmla="*/ 1860 h 7886"/>
                  <a:gd name="connsiteX1" fmla="*/ 7399 w 7772"/>
                  <a:gd name="connsiteY1" fmla="*/ 6279 h 7886"/>
                  <a:gd name="connsiteX2" fmla="*/ 225 w 7772"/>
                  <a:gd name="connsiteY2" fmla="*/ 0 h 7886"/>
                  <a:gd name="connsiteX3" fmla="*/ 769 w 7772"/>
                  <a:gd name="connsiteY3" fmla="*/ 1860 h 7886"/>
                  <a:gd name="connsiteX0" fmla="*/ 989 w 9520"/>
                  <a:gd name="connsiteY0" fmla="*/ 2359 h 10000"/>
                  <a:gd name="connsiteX1" fmla="*/ 9520 w 9520"/>
                  <a:gd name="connsiteY1" fmla="*/ 7962 h 10000"/>
                  <a:gd name="connsiteX2" fmla="*/ 290 w 9520"/>
                  <a:gd name="connsiteY2" fmla="*/ 0 h 10000"/>
                  <a:gd name="connsiteX3" fmla="*/ 989 w 9520"/>
                  <a:gd name="connsiteY3" fmla="*/ 2359 h 1000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</a:cxnLst>
                <a:rect l="l" t="t" r="r" b="b"/>
                <a:pathLst>
                  <a:path w="9520" h="10000">
                    <a:moveTo>
                      <a:pt x="989" y="2359"/>
                    </a:moveTo>
                    <a:cubicBezTo>
                      <a:pt x="1409" y="3391"/>
                      <a:pt x="6466" y="14475"/>
                      <a:pt x="9520" y="7962"/>
                    </a:cubicBezTo>
                    <a:cubicBezTo>
                      <a:pt x="9347" y="1848"/>
                      <a:pt x="989" y="0"/>
                      <a:pt x="290" y="0"/>
                    </a:cubicBezTo>
                    <a:cubicBezTo>
                      <a:pt x="-409" y="0"/>
                      <a:pt x="290" y="885"/>
                      <a:pt x="989" y="2359"/>
                    </a:cubicBezTo>
                    <a:close/>
                  </a:path>
                </a:pathLst>
              </a:custGeom>
              <a:solidFill>
                <a:schemeClr val="accent1">
                  <a:lumMod val="50000"/>
                </a:schemeClr>
              </a:solidFill>
              <a:ln>
                <a:noFill/>
              </a:ln>
            </xdr:spPr>
          </xdr:sp>
          <xdr:sp macro="" textlink="">
            <xdr:nvSpPr>
              <xdr:cNvPr id="197" name="Freeform 10"/>
              <xdr:cNvSpPr>
                <a:spLocks/>
              </xdr:cNvSpPr>
            </xdr:nvSpPr>
            <xdr:spPr bwMode="auto">
              <a:xfrm rot="8563383">
                <a:off x="2789505" y="3833750"/>
                <a:ext cx="171926" cy="106635"/>
              </a:xfrm>
              <a:custGeom>
                <a:avLst/>
                <a:gdLst>
                  <a:gd name="T0" fmla="*/ 10 w 92"/>
                  <a:gd name="T1" fmla="*/ 16 h 86"/>
                  <a:gd name="T2" fmla="*/ 71 w 92"/>
                  <a:gd name="T3" fmla="*/ 54 h 86"/>
                  <a:gd name="T4" fmla="*/ 5 w 92"/>
                  <a:gd name="T5" fmla="*/ 0 h 86"/>
                  <a:gd name="T6" fmla="*/ 10 w 92"/>
                  <a:gd name="T7" fmla="*/ 16 h 86"/>
                  <a:gd name="connsiteX0" fmla="*/ 769 w 7772"/>
                  <a:gd name="connsiteY0" fmla="*/ 1860 h 7886"/>
                  <a:gd name="connsiteX1" fmla="*/ 7399 w 7772"/>
                  <a:gd name="connsiteY1" fmla="*/ 6279 h 7886"/>
                  <a:gd name="connsiteX2" fmla="*/ 225 w 7772"/>
                  <a:gd name="connsiteY2" fmla="*/ 0 h 7886"/>
                  <a:gd name="connsiteX3" fmla="*/ 769 w 7772"/>
                  <a:gd name="connsiteY3" fmla="*/ 1860 h 7886"/>
                  <a:gd name="connsiteX0" fmla="*/ 989 w 9520"/>
                  <a:gd name="connsiteY0" fmla="*/ 2359 h 10000"/>
                  <a:gd name="connsiteX1" fmla="*/ 9520 w 9520"/>
                  <a:gd name="connsiteY1" fmla="*/ 7962 h 10000"/>
                  <a:gd name="connsiteX2" fmla="*/ 290 w 9520"/>
                  <a:gd name="connsiteY2" fmla="*/ 0 h 10000"/>
                  <a:gd name="connsiteX3" fmla="*/ 989 w 9520"/>
                  <a:gd name="connsiteY3" fmla="*/ 2359 h 1000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</a:cxnLst>
                <a:rect l="l" t="t" r="r" b="b"/>
                <a:pathLst>
                  <a:path w="9520" h="10000">
                    <a:moveTo>
                      <a:pt x="989" y="2359"/>
                    </a:moveTo>
                    <a:cubicBezTo>
                      <a:pt x="1409" y="3391"/>
                      <a:pt x="6466" y="14475"/>
                      <a:pt x="9520" y="7962"/>
                    </a:cubicBezTo>
                    <a:cubicBezTo>
                      <a:pt x="9347" y="1848"/>
                      <a:pt x="989" y="0"/>
                      <a:pt x="290" y="0"/>
                    </a:cubicBezTo>
                    <a:cubicBezTo>
                      <a:pt x="-409" y="0"/>
                      <a:pt x="290" y="885"/>
                      <a:pt x="989" y="2359"/>
                    </a:cubicBezTo>
                    <a:close/>
                  </a:path>
                </a:pathLst>
              </a:custGeom>
              <a:solidFill>
                <a:schemeClr val="accent1">
                  <a:lumMod val="50000"/>
                </a:schemeClr>
              </a:solidFill>
              <a:ln>
                <a:noFill/>
              </a:ln>
            </xdr:spPr>
          </xdr:sp>
        </xdr:grpSp>
        <xdr:sp macro="" textlink="">
          <xdr:nvSpPr>
            <xdr:cNvPr id="189" name="Oval 188"/>
            <xdr:cNvSpPr/>
          </xdr:nvSpPr>
          <xdr:spPr>
            <a:xfrm>
              <a:off x="2912020" y="3742473"/>
              <a:ext cx="92903" cy="86391"/>
            </a:xfrm>
            <a:prstGeom prst="ellipse">
              <a:avLst/>
            </a:prstGeom>
            <a:solidFill>
              <a:schemeClr val="accent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grpSp>
        <xdr:nvGrpSpPr>
          <xdr:cNvPr id="166" name="Group 165"/>
          <xdr:cNvGrpSpPr/>
        </xdr:nvGrpSpPr>
        <xdr:grpSpPr>
          <a:xfrm>
            <a:off x="1685901" y="462273"/>
            <a:ext cx="932341" cy="904128"/>
            <a:chOff x="1682970" y="462273"/>
            <a:chExt cx="929358" cy="904128"/>
          </a:xfrm>
        </xdr:grpSpPr>
        <xdr:sp macro="" textlink="">
          <xdr:nvSpPr>
            <xdr:cNvPr id="177" name="Freeform 10"/>
            <xdr:cNvSpPr>
              <a:spLocks/>
            </xdr:cNvSpPr>
          </xdr:nvSpPr>
          <xdr:spPr bwMode="auto">
            <a:xfrm rot="16870863">
              <a:off x="2147065" y="597509"/>
              <a:ext cx="394582" cy="274360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178" name="Freeform 10"/>
            <xdr:cNvSpPr>
              <a:spLocks/>
            </xdr:cNvSpPr>
          </xdr:nvSpPr>
          <xdr:spPr bwMode="auto">
            <a:xfrm rot="4141195">
              <a:off x="1861200" y="971264"/>
              <a:ext cx="402144" cy="388129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179" name="Freeform 10"/>
            <xdr:cNvSpPr>
              <a:spLocks/>
            </xdr:cNvSpPr>
          </xdr:nvSpPr>
          <xdr:spPr bwMode="auto">
            <a:xfrm rot="18974380">
              <a:off x="2202061" y="731866"/>
              <a:ext cx="410267" cy="302511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180" name="Freeform 10"/>
            <xdr:cNvSpPr>
              <a:spLocks/>
            </xdr:cNvSpPr>
          </xdr:nvSpPr>
          <xdr:spPr bwMode="auto">
            <a:xfrm rot="14262739">
              <a:off x="1986299" y="474056"/>
              <a:ext cx="411126" cy="387560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181" name="Freeform 10"/>
            <xdr:cNvSpPr>
              <a:spLocks/>
            </xdr:cNvSpPr>
          </xdr:nvSpPr>
          <xdr:spPr bwMode="auto">
            <a:xfrm rot="13048214">
              <a:off x="1846000" y="514447"/>
              <a:ext cx="395241" cy="268843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  <a:gd name="connsiteX0" fmla="*/ 1039 w 10002"/>
                <a:gd name="connsiteY0" fmla="*/ 2359 h 9839"/>
                <a:gd name="connsiteX1" fmla="*/ 10000 w 10002"/>
                <a:gd name="connsiteY1" fmla="*/ 7962 h 9839"/>
                <a:gd name="connsiteX2" fmla="*/ 305 w 10002"/>
                <a:gd name="connsiteY2" fmla="*/ 0 h 9839"/>
                <a:gd name="connsiteX3" fmla="*/ 1039 w 10002"/>
                <a:gd name="connsiteY3" fmla="*/ 2359 h 9839"/>
                <a:gd name="connsiteX0" fmla="*/ 1039 w 10166"/>
                <a:gd name="connsiteY0" fmla="*/ 2398 h 9811"/>
                <a:gd name="connsiteX1" fmla="*/ 9998 w 10166"/>
                <a:gd name="connsiteY1" fmla="*/ 8092 h 9811"/>
                <a:gd name="connsiteX2" fmla="*/ 305 w 10166"/>
                <a:gd name="connsiteY2" fmla="*/ 0 h 9811"/>
                <a:gd name="connsiteX3" fmla="*/ 1039 w 10166"/>
                <a:gd name="connsiteY3" fmla="*/ 2398 h 9811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0166" h="9811">
                  <a:moveTo>
                    <a:pt x="1039" y="2398"/>
                  </a:moveTo>
                  <a:cubicBezTo>
                    <a:pt x="1480" y="3446"/>
                    <a:pt x="8376" y="13834"/>
                    <a:pt x="9998" y="8092"/>
                  </a:cubicBezTo>
                  <a:cubicBezTo>
                    <a:pt x="11620" y="2350"/>
                    <a:pt x="1039" y="0"/>
                    <a:pt x="305" y="0"/>
                  </a:cubicBezTo>
                  <a:cubicBezTo>
                    <a:pt x="-430" y="0"/>
                    <a:pt x="305" y="899"/>
                    <a:pt x="1039" y="2398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182" name="Freeform 10"/>
            <xdr:cNvSpPr>
              <a:spLocks/>
            </xdr:cNvSpPr>
          </xdr:nvSpPr>
          <xdr:spPr bwMode="auto">
            <a:xfrm rot="2209666">
              <a:off x="2017591" y="951081"/>
              <a:ext cx="391726" cy="375102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183" name="Freeform 10"/>
            <xdr:cNvSpPr>
              <a:spLocks/>
            </xdr:cNvSpPr>
          </xdr:nvSpPr>
          <xdr:spPr bwMode="auto">
            <a:xfrm rot="6521744">
              <a:off x="1717906" y="947204"/>
              <a:ext cx="394582" cy="274360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184" name="Freeform 10"/>
            <xdr:cNvSpPr>
              <a:spLocks/>
            </xdr:cNvSpPr>
          </xdr:nvSpPr>
          <xdr:spPr bwMode="auto">
            <a:xfrm>
              <a:off x="2160717" y="920009"/>
              <a:ext cx="388710" cy="278506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185" name="Freeform 10"/>
            <xdr:cNvSpPr>
              <a:spLocks/>
            </xdr:cNvSpPr>
          </xdr:nvSpPr>
          <xdr:spPr bwMode="auto">
            <a:xfrm rot="8250736">
              <a:off x="1682970" y="757239"/>
              <a:ext cx="392762" cy="325089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186" name="Freeform 10"/>
            <xdr:cNvSpPr>
              <a:spLocks/>
            </xdr:cNvSpPr>
          </xdr:nvSpPr>
          <xdr:spPr bwMode="auto">
            <a:xfrm rot="9975075">
              <a:off x="1727710" y="567516"/>
              <a:ext cx="387560" cy="411126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187" name="Oval 186"/>
            <xdr:cNvSpPr/>
          </xdr:nvSpPr>
          <xdr:spPr>
            <a:xfrm rot="19517674">
              <a:off x="2027091" y="787783"/>
              <a:ext cx="225840" cy="246949"/>
            </a:xfrm>
            <a:prstGeom prst="ellipse">
              <a:avLst/>
            </a:prstGeom>
            <a:solidFill>
              <a:schemeClr val="accent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grpSp>
        <xdr:nvGrpSpPr>
          <xdr:cNvPr id="167" name="Group 166"/>
          <xdr:cNvGrpSpPr/>
        </xdr:nvGrpSpPr>
        <xdr:grpSpPr>
          <a:xfrm>
            <a:off x="1031577" y="1717687"/>
            <a:ext cx="363934" cy="331618"/>
            <a:chOff x="5766882" y="1888482"/>
            <a:chExt cx="363934" cy="328710"/>
          </a:xfrm>
        </xdr:grpSpPr>
        <xdr:sp macro="" textlink="">
          <xdr:nvSpPr>
            <xdr:cNvPr id="168" name="Freeform 10"/>
            <xdr:cNvSpPr>
              <a:spLocks/>
            </xdr:cNvSpPr>
          </xdr:nvSpPr>
          <xdr:spPr bwMode="auto">
            <a:xfrm rot="13383097">
              <a:off x="5860582" y="1888482"/>
              <a:ext cx="163343" cy="158765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169" name="Freeform 10"/>
            <xdr:cNvSpPr>
              <a:spLocks/>
            </xdr:cNvSpPr>
          </xdr:nvSpPr>
          <xdr:spPr bwMode="auto">
            <a:xfrm rot="16410178">
              <a:off x="5942204" y="1918313"/>
              <a:ext cx="141814" cy="115158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170" name="Freeform 10"/>
            <xdr:cNvSpPr>
              <a:spLocks/>
            </xdr:cNvSpPr>
          </xdr:nvSpPr>
          <xdr:spPr bwMode="auto">
            <a:xfrm rot="11163762">
              <a:off x="5809660" y="1912113"/>
              <a:ext cx="141507" cy="127554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171" name="Freeform 10"/>
            <xdr:cNvSpPr>
              <a:spLocks/>
            </xdr:cNvSpPr>
          </xdr:nvSpPr>
          <xdr:spPr bwMode="auto">
            <a:xfrm rot="19175370">
              <a:off x="5962998" y="1979382"/>
              <a:ext cx="167818" cy="109044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172" name="Freeform 10"/>
            <xdr:cNvSpPr>
              <a:spLocks/>
            </xdr:cNvSpPr>
          </xdr:nvSpPr>
          <xdr:spPr bwMode="auto">
            <a:xfrm rot="2771110">
              <a:off x="5854580" y="2035813"/>
              <a:ext cx="200150" cy="16260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173" name="Freeform 10"/>
            <xdr:cNvSpPr>
              <a:spLocks/>
            </xdr:cNvSpPr>
          </xdr:nvSpPr>
          <xdr:spPr bwMode="auto">
            <a:xfrm rot="5798191">
              <a:off x="5799694" y="2057290"/>
              <a:ext cx="160570" cy="11761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174" name="Freeform 10"/>
            <xdr:cNvSpPr>
              <a:spLocks/>
            </xdr:cNvSpPr>
          </xdr:nvSpPr>
          <xdr:spPr bwMode="auto">
            <a:xfrm>
              <a:off x="5941599" y="2044458"/>
              <a:ext cx="166035" cy="12229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175" name="Freeform 10"/>
            <xdr:cNvSpPr>
              <a:spLocks/>
            </xdr:cNvSpPr>
          </xdr:nvSpPr>
          <xdr:spPr bwMode="auto">
            <a:xfrm rot="8563383">
              <a:off x="5766882" y="1976438"/>
              <a:ext cx="166744" cy="13863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176" name="Oval 175"/>
            <xdr:cNvSpPr/>
          </xdr:nvSpPr>
          <xdr:spPr>
            <a:xfrm>
              <a:off x="5908473" y="2000942"/>
              <a:ext cx="85910" cy="81044"/>
            </a:xfrm>
            <a:prstGeom prst="ellipse">
              <a:avLst/>
            </a:prstGeom>
            <a:solidFill>
              <a:schemeClr val="accent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42331</xdr:colOff>
      <xdr:row>0</xdr:row>
      <xdr:rowOff>144198</xdr:rowOff>
    </xdr:from>
    <xdr:to>
      <xdr:col>15</xdr:col>
      <xdr:colOff>39687</xdr:colOff>
      <xdr:row>1</xdr:row>
      <xdr:rowOff>547688</xdr:rowOff>
    </xdr:to>
    <xdr:sp macro="" textlink="">
      <xdr:nvSpPr>
        <xdr:cNvPr id="45" name="TaskListNote" descr="Select your preferred month in cell I9 and year in cell N9 to automatically update the calendar. Complete and incomplete tasks are highlighted on the corresponding monthly calendar." title="Calendar instructions"/>
        <xdr:cNvSpPr txBox="1"/>
      </xdr:nvSpPr>
      <xdr:spPr>
        <a:xfrm>
          <a:off x="8635998" y="144198"/>
          <a:ext cx="3849689" cy="58340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r>
            <a:rPr lang="en-US" sz="1000" i="1">
              <a:solidFill>
                <a:schemeClr val="accent3"/>
              </a:solidFill>
            </a:rPr>
            <a:t>Select your preferred month in cell I9 and year in cell N9 to automatically</a:t>
          </a:r>
          <a:r>
            <a:rPr lang="en-US" sz="1000" i="1" baseline="0">
              <a:solidFill>
                <a:schemeClr val="accent3"/>
              </a:solidFill>
            </a:rPr>
            <a:t> update the calendar</a:t>
          </a:r>
          <a:r>
            <a:rPr lang="en-US" sz="1000" i="1">
              <a:solidFill>
                <a:schemeClr val="accent3"/>
              </a:solidFill>
            </a:rPr>
            <a:t>. Complete and incomplete tasks are highlighted</a:t>
          </a:r>
          <a:r>
            <a:rPr lang="en-US" sz="1000" i="1" baseline="0">
              <a:solidFill>
                <a:schemeClr val="accent3"/>
              </a:solidFill>
            </a:rPr>
            <a:t> on the corresponding monthly calendar.</a:t>
          </a:r>
          <a:endParaRPr lang="en-US" sz="1000" i="1">
            <a:solidFill>
              <a:schemeClr val="accent3"/>
            </a:solidFill>
          </a:endParaRPr>
        </a:p>
      </xdr:txBody>
    </xdr:sp>
    <xdr:clientData fPrintsWithSheet="0"/>
  </xdr:twoCellAnchor>
  <xdr:twoCellAnchor editAs="oneCell">
    <xdr:from>
      <xdr:col>1</xdr:col>
      <xdr:colOff>37041</xdr:colOff>
      <xdr:row>0</xdr:row>
      <xdr:rowOff>150812</xdr:rowOff>
    </xdr:from>
    <xdr:to>
      <xdr:col>2</xdr:col>
      <xdr:colOff>113771</xdr:colOff>
      <xdr:row>3</xdr:row>
      <xdr:rowOff>102637</xdr:rowOff>
    </xdr:to>
    <xdr:grpSp>
      <xdr:nvGrpSpPr>
        <xdr:cNvPr id="3" name="Task List Artwork" descr="One large and one small flower growing on a vine" title="Task List artwork"/>
        <xdr:cNvGrpSpPr>
          <a:grpSpLocks noChangeAspect="1"/>
        </xdr:cNvGrpSpPr>
      </xdr:nvGrpSpPr>
      <xdr:grpSpPr>
        <a:xfrm>
          <a:off x="216958" y="150812"/>
          <a:ext cx="1653646" cy="978408"/>
          <a:chOff x="5814987" y="1961337"/>
          <a:chExt cx="2292738" cy="1640638"/>
        </a:xfrm>
      </xdr:grpSpPr>
      <xdr:sp macro="" textlink="">
        <xdr:nvSpPr>
          <xdr:cNvPr id="4" name="Freeform 33"/>
          <xdr:cNvSpPr>
            <a:spLocks/>
          </xdr:cNvSpPr>
        </xdr:nvSpPr>
        <xdr:spPr bwMode="auto">
          <a:xfrm rot="5400000">
            <a:off x="6783137" y="1996403"/>
            <a:ext cx="271046" cy="200913"/>
          </a:xfrm>
          <a:custGeom>
            <a:avLst/>
            <a:gdLst>
              <a:gd name="T0" fmla="*/ 2 w 72"/>
              <a:gd name="T1" fmla="*/ 30 h 55"/>
              <a:gd name="T2" fmla="*/ 72 w 72"/>
              <a:gd name="T3" fmla="*/ 18 h 55"/>
              <a:gd name="T4" fmla="*/ 0 w 72"/>
              <a:gd name="T5" fmla="*/ 35 h 55"/>
              <a:gd name="T6" fmla="*/ 2 w 72"/>
              <a:gd name="T7" fmla="*/ 30 h 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72" h="55">
                <a:moveTo>
                  <a:pt x="2" y="30"/>
                </a:moveTo>
                <a:cubicBezTo>
                  <a:pt x="17" y="0"/>
                  <a:pt x="47" y="1"/>
                  <a:pt x="72" y="18"/>
                </a:cubicBezTo>
                <a:cubicBezTo>
                  <a:pt x="64" y="55"/>
                  <a:pt x="28" y="52"/>
                  <a:pt x="0" y="35"/>
                </a:cubicBezTo>
                <a:lnTo>
                  <a:pt x="2" y="30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" name="Freeform 43"/>
          <xdr:cNvSpPr>
            <a:spLocks/>
          </xdr:cNvSpPr>
        </xdr:nvSpPr>
        <xdr:spPr bwMode="auto">
          <a:xfrm rot="679605">
            <a:off x="7039142" y="2724241"/>
            <a:ext cx="315802" cy="364691"/>
          </a:xfrm>
          <a:custGeom>
            <a:avLst/>
            <a:gdLst>
              <a:gd name="T0" fmla="*/ 16 w 83"/>
              <a:gd name="T1" fmla="*/ 84 h 96"/>
              <a:gd name="T2" fmla="*/ 47 w 83"/>
              <a:gd name="T3" fmla="*/ 19 h 96"/>
              <a:gd name="T4" fmla="*/ 1 w 83"/>
              <a:gd name="T5" fmla="*/ 91 h 96"/>
              <a:gd name="T6" fmla="*/ 16 w 83"/>
              <a:gd name="T7" fmla="*/ 84 h 9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83" h="96">
                <a:moveTo>
                  <a:pt x="16" y="84"/>
                </a:moveTo>
                <a:cubicBezTo>
                  <a:pt x="22" y="80"/>
                  <a:pt x="83" y="49"/>
                  <a:pt x="47" y="19"/>
                </a:cubicBezTo>
                <a:cubicBezTo>
                  <a:pt x="26" y="0"/>
                  <a:pt x="0" y="86"/>
                  <a:pt x="1" y="91"/>
                </a:cubicBezTo>
                <a:cubicBezTo>
                  <a:pt x="1" y="96"/>
                  <a:pt x="6" y="90"/>
                  <a:pt x="16" y="84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6" name="Freeform 44"/>
          <xdr:cNvSpPr>
            <a:spLocks/>
          </xdr:cNvSpPr>
        </xdr:nvSpPr>
        <xdr:spPr bwMode="auto">
          <a:xfrm rot="1768992">
            <a:off x="7048240" y="2105797"/>
            <a:ext cx="193426" cy="259169"/>
          </a:xfrm>
          <a:custGeom>
            <a:avLst/>
            <a:gdLst>
              <a:gd name="T0" fmla="*/ 13 w 79"/>
              <a:gd name="T1" fmla="*/ 77 h 86"/>
              <a:gd name="T2" fmla="*/ 33 w 79"/>
              <a:gd name="T3" fmla="*/ 13 h 86"/>
              <a:gd name="T4" fmla="*/ 21 w 79"/>
              <a:gd name="T5" fmla="*/ 86 h 86"/>
              <a:gd name="T6" fmla="*/ 13 w 79"/>
              <a:gd name="T7" fmla="*/ 77 h 8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79" h="86">
                <a:moveTo>
                  <a:pt x="13" y="77"/>
                </a:moveTo>
                <a:cubicBezTo>
                  <a:pt x="10" y="66"/>
                  <a:pt x="0" y="0"/>
                  <a:pt x="33" y="13"/>
                </a:cubicBezTo>
                <a:cubicBezTo>
                  <a:pt x="79" y="31"/>
                  <a:pt x="39" y="76"/>
                  <a:pt x="21" y="86"/>
                </a:cubicBezTo>
                <a:cubicBezTo>
                  <a:pt x="21" y="86"/>
                  <a:pt x="16" y="84"/>
                  <a:pt x="13" y="77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7" name="Freeform 45"/>
          <xdr:cNvSpPr>
            <a:spLocks/>
          </xdr:cNvSpPr>
        </xdr:nvSpPr>
        <xdr:spPr bwMode="auto">
          <a:xfrm rot="1256556">
            <a:off x="7125434" y="2309817"/>
            <a:ext cx="189457" cy="250078"/>
          </a:xfrm>
          <a:custGeom>
            <a:avLst/>
            <a:gdLst>
              <a:gd name="T0" fmla="*/ 5 w 65"/>
              <a:gd name="T1" fmla="*/ 71 h 71"/>
              <a:gd name="T2" fmla="*/ 55 w 65"/>
              <a:gd name="T3" fmla="*/ 4 h 71"/>
              <a:gd name="T4" fmla="*/ 0 w 65"/>
              <a:gd name="T5" fmla="*/ 60 h 71"/>
              <a:gd name="T6" fmla="*/ 5 w 65"/>
              <a:gd name="T7" fmla="*/ 71 h 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5" h="71">
                <a:moveTo>
                  <a:pt x="5" y="71"/>
                </a:moveTo>
                <a:cubicBezTo>
                  <a:pt x="20" y="52"/>
                  <a:pt x="65" y="41"/>
                  <a:pt x="55" y="4"/>
                </a:cubicBezTo>
                <a:cubicBezTo>
                  <a:pt x="5" y="0"/>
                  <a:pt x="2" y="22"/>
                  <a:pt x="0" y="60"/>
                </a:cubicBezTo>
                <a:lnTo>
                  <a:pt x="5" y="71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8" name="Freeform 46"/>
          <xdr:cNvSpPr>
            <a:spLocks/>
          </xdr:cNvSpPr>
        </xdr:nvSpPr>
        <xdr:spPr bwMode="auto">
          <a:xfrm rot="679605">
            <a:off x="6677737" y="2646403"/>
            <a:ext cx="270070" cy="250612"/>
          </a:xfrm>
          <a:custGeom>
            <a:avLst/>
            <a:gdLst>
              <a:gd name="T0" fmla="*/ 69 w 72"/>
              <a:gd name="T1" fmla="*/ 30 h 66"/>
              <a:gd name="T2" fmla="*/ 5 w 72"/>
              <a:gd name="T3" fmla="*/ 4 h 66"/>
              <a:gd name="T4" fmla="*/ 72 w 72"/>
              <a:gd name="T5" fmla="*/ 32 h 66"/>
              <a:gd name="T6" fmla="*/ 69 w 72"/>
              <a:gd name="T7" fmla="*/ 30 h 6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72" h="66">
                <a:moveTo>
                  <a:pt x="69" y="30"/>
                </a:moveTo>
                <a:cubicBezTo>
                  <a:pt x="52" y="18"/>
                  <a:pt x="30" y="0"/>
                  <a:pt x="5" y="4"/>
                </a:cubicBezTo>
                <a:cubicBezTo>
                  <a:pt x="0" y="47"/>
                  <a:pt x="58" y="66"/>
                  <a:pt x="72" y="32"/>
                </a:cubicBezTo>
                <a:lnTo>
                  <a:pt x="69" y="30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9" name="Freeform 47"/>
          <xdr:cNvSpPr>
            <a:spLocks/>
          </xdr:cNvSpPr>
        </xdr:nvSpPr>
        <xdr:spPr bwMode="auto">
          <a:xfrm rot="20694217">
            <a:off x="6697709" y="2289462"/>
            <a:ext cx="251144" cy="246585"/>
          </a:xfrm>
          <a:custGeom>
            <a:avLst/>
            <a:gdLst>
              <a:gd name="T0" fmla="*/ 67 w 68"/>
              <a:gd name="T1" fmla="*/ 48 h 62"/>
              <a:gd name="T2" fmla="*/ 8 w 68"/>
              <a:gd name="T3" fmla="*/ 5 h 62"/>
              <a:gd name="T4" fmla="*/ 66 w 68"/>
              <a:gd name="T5" fmla="*/ 62 h 62"/>
              <a:gd name="T6" fmla="*/ 67 w 68"/>
              <a:gd name="T7" fmla="*/ 48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8" h="62">
                <a:moveTo>
                  <a:pt x="67" y="48"/>
                </a:moveTo>
                <a:cubicBezTo>
                  <a:pt x="68" y="15"/>
                  <a:pt x="38" y="0"/>
                  <a:pt x="8" y="5"/>
                </a:cubicBezTo>
                <a:cubicBezTo>
                  <a:pt x="0" y="40"/>
                  <a:pt x="39" y="58"/>
                  <a:pt x="66" y="62"/>
                </a:cubicBezTo>
                <a:lnTo>
                  <a:pt x="67" y="48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" name="Freeform 49"/>
          <xdr:cNvSpPr>
            <a:spLocks/>
          </xdr:cNvSpPr>
        </xdr:nvSpPr>
        <xdr:spPr bwMode="auto">
          <a:xfrm rot="679605">
            <a:off x="6848378" y="2317858"/>
            <a:ext cx="255502" cy="1284117"/>
          </a:xfrm>
          <a:custGeom>
            <a:avLst/>
            <a:gdLst>
              <a:gd name="T0" fmla="*/ 63 w 66"/>
              <a:gd name="T1" fmla="*/ 309 h 309"/>
              <a:gd name="T2" fmla="*/ 62 w 66"/>
              <a:gd name="T3" fmla="*/ 309 h 309"/>
              <a:gd name="T4" fmla="*/ 46 w 66"/>
              <a:gd name="T5" fmla="*/ 246 h 309"/>
              <a:gd name="T6" fmla="*/ 47 w 66"/>
              <a:gd name="T7" fmla="*/ 234 h 309"/>
              <a:gd name="T8" fmla="*/ 48 w 66"/>
              <a:gd name="T9" fmla="*/ 217 h 309"/>
              <a:gd name="T10" fmla="*/ 47 w 66"/>
              <a:gd name="T11" fmla="*/ 159 h 309"/>
              <a:gd name="T12" fmla="*/ 29 w 66"/>
              <a:gd name="T13" fmla="*/ 112 h 309"/>
              <a:gd name="T14" fmla="*/ 14 w 66"/>
              <a:gd name="T15" fmla="*/ 77 h 309"/>
              <a:gd name="T16" fmla="*/ 24 w 66"/>
              <a:gd name="T17" fmla="*/ 0 h 309"/>
              <a:gd name="T18" fmla="*/ 27 w 66"/>
              <a:gd name="T19" fmla="*/ 2 h 309"/>
              <a:gd name="T20" fmla="*/ 26 w 66"/>
              <a:gd name="T21" fmla="*/ 6 h 309"/>
              <a:gd name="T22" fmla="*/ 20 w 66"/>
              <a:gd name="T23" fmla="*/ 76 h 309"/>
              <a:gd name="T24" fmla="*/ 34 w 66"/>
              <a:gd name="T25" fmla="*/ 108 h 309"/>
              <a:gd name="T26" fmla="*/ 53 w 66"/>
              <a:gd name="T27" fmla="*/ 157 h 309"/>
              <a:gd name="T28" fmla="*/ 54 w 66"/>
              <a:gd name="T29" fmla="*/ 217 h 309"/>
              <a:gd name="T30" fmla="*/ 53 w 66"/>
              <a:gd name="T31" fmla="*/ 234 h 309"/>
              <a:gd name="T32" fmla="*/ 52 w 66"/>
              <a:gd name="T33" fmla="*/ 247 h 309"/>
              <a:gd name="T34" fmla="*/ 63 w 66"/>
              <a:gd name="T35" fmla="*/ 303 h 309"/>
              <a:gd name="T36" fmla="*/ 65 w 66"/>
              <a:gd name="T37" fmla="*/ 307 h 309"/>
              <a:gd name="T38" fmla="*/ 63 w 66"/>
              <a:gd name="T39" fmla="*/ 309 h 309"/>
              <a:gd name="connsiteX0" fmla="*/ 8258 w 8620"/>
              <a:gd name="connsiteY0" fmla="*/ 10000 h 10000"/>
              <a:gd name="connsiteX1" fmla="*/ 8107 w 8620"/>
              <a:gd name="connsiteY1" fmla="*/ 10000 h 10000"/>
              <a:gd name="connsiteX2" fmla="*/ 5683 w 8620"/>
              <a:gd name="connsiteY2" fmla="*/ 7961 h 10000"/>
              <a:gd name="connsiteX3" fmla="*/ 5834 w 8620"/>
              <a:gd name="connsiteY3" fmla="*/ 7573 h 10000"/>
              <a:gd name="connsiteX4" fmla="*/ 5986 w 8620"/>
              <a:gd name="connsiteY4" fmla="*/ 7023 h 10000"/>
              <a:gd name="connsiteX5" fmla="*/ 5834 w 8620"/>
              <a:gd name="connsiteY5" fmla="*/ 5146 h 10000"/>
              <a:gd name="connsiteX6" fmla="*/ 3107 w 8620"/>
              <a:gd name="connsiteY6" fmla="*/ 3625 h 10000"/>
              <a:gd name="connsiteX7" fmla="*/ 834 w 8620"/>
              <a:gd name="connsiteY7" fmla="*/ 2492 h 10000"/>
              <a:gd name="connsiteX8" fmla="*/ 2349 w 8620"/>
              <a:gd name="connsiteY8" fmla="*/ 0 h 10000"/>
              <a:gd name="connsiteX9" fmla="*/ 2804 w 8620"/>
              <a:gd name="connsiteY9" fmla="*/ 65 h 10000"/>
              <a:gd name="connsiteX10" fmla="*/ 2652 w 8620"/>
              <a:gd name="connsiteY10" fmla="*/ 194 h 10000"/>
              <a:gd name="connsiteX11" fmla="*/ 3865 w 8620"/>
              <a:gd name="connsiteY11" fmla="*/ 3495 h 10000"/>
              <a:gd name="connsiteX12" fmla="*/ 6743 w 8620"/>
              <a:gd name="connsiteY12" fmla="*/ 5081 h 10000"/>
              <a:gd name="connsiteX13" fmla="*/ 6895 w 8620"/>
              <a:gd name="connsiteY13" fmla="*/ 7023 h 10000"/>
              <a:gd name="connsiteX14" fmla="*/ 6743 w 8620"/>
              <a:gd name="connsiteY14" fmla="*/ 7573 h 10000"/>
              <a:gd name="connsiteX15" fmla="*/ 6592 w 8620"/>
              <a:gd name="connsiteY15" fmla="*/ 7994 h 10000"/>
              <a:gd name="connsiteX16" fmla="*/ 8258 w 8620"/>
              <a:gd name="connsiteY16" fmla="*/ 9806 h 10000"/>
              <a:gd name="connsiteX17" fmla="*/ 8561 w 8620"/>
              <a:gd name="connsiteY17" fmla="*/ 9935 h 10000"/>
              <a:gd name="connsiteX18" fmla="*/ 8258 w 8620"/>
              <a:gd name="connsiteY18" fmla="*/ 10000 h 10000"/>
              <a:gd name="connsiteX0" fmla="*/ 9579 w 10000"/>
              <a:gd name="connsiteY0" fmla="*/ 10000 h 10000"/>
              <a:gd name="connsiteX1" fmla="*/ 9404 w 10000"/>
              <a:gd name="connsiteY1" fmla="*/ 10000 h 10000"/>
              <a:gd name="connsiteX2" fmla="*/ 6592 w 10000"/>
              <a:gd name="connsiteY2" fmla="*/ 7961 h 10000"/>
              <a:gd name="connsiteX3" fmla="*/ 6767 w 10000"/>
              <a:gd name="connsiteY3" fmla="*/ 7573 h 10000"/>
              <a:gd name="connsiteX4" fmla="*/ 6943 w 10000"/>
              <a:gd name="connsiteY4" fmla="*/ 7023 h 10000"/>
              <a:gd name="connsiteX5" fmla="*/ 6767 w 10000"/>
              <a:gd name="connsiteY5" fmla="*/ 5146 h 10000"/>
              <a:gd name="connsiteX6" fmla="*/ 3603 w 10000"/>
              <a:gd name="connsiteY6" fmla="*/ 3625 h 10000"/>
              <a:gd name="connsiteX7" fmla="*/ 967 w 10000"/>
              <a:gd name="connsiteY7" fmla="*/ 2492 h 10000"/>
              <a:gd name="connsiteX8" fmla="*/ 2724 w 10000"/>
              <a:gd name="connsiteY8" fmla="*/ 0 h 10000"/>
              <a:gd name="connsiteX9" fmla="*/ 3252 w 10000"/>
              <a:gd name="connsiteY9" fmla="*/ 65 h 10000"/>
              <a:gd name="connsiteX10" fmla="*/ 3076 w 10000"/>
              <a:gd name="connsiteY10" fmla="*/ 194 h 10000"/>
              <a:gd name="connsiteX11" fmla="*/ 7822 w 10000"/>
              <a:gd name="connsiteY11" fmla="*/ 5081 h 10000"/>
              <a:gd name="connsiteX12" fmla="*/ 7998 w 10000"/>
              <a:gd name="connsiteY12" fmla="*/ 7023 h 10000"/>
              <a:gd name="connsiteX13" fmla="*/ 7822 w 10000"/>
              <a:gd name="connsiteY13" fmla="*/ 7573 h 10000"/>
              <a:gd name="connsiteX14" fmla="*/ 7646 w 10000"/>
              <a:gd name="connsiteY14" fmla="*/ 7994 h 10000"/>
              <a:gd name="connsiteX15" fmla="*/ 9579 w 10000"/>
              <a:gd name="connsiteY15" fmla="*/ 9806 h 10000"/>
              <a:gd name="connsiteX16" fmla="*/ 9931 w 10000"/>
              <a:gd name="connsiteY16" fmla="*/ 9935 h 10000"/>
              <a:gd name="connsiteX17" fmla="*/ 9579 w 10000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3603 w 10492"/>
              <a:gd name="connsiteY6" fmla="*/ 3625 h 10000"/>
              <a:gd name="connsiteX7" fmla="*/ 967 w 10492"/>
              <a:gd name="connsiteY7" fmla="*/ 2492 h 10000"/>
              <a:gd name="connsiteX8" fmla="*/ 2724 w 10492"/>
              <a:gd name="connsiteY8" fmla="*/ 0 h 10000"/>
              <a:gd name="connsiteX9" fmla="*/ 3252 w 10492"/>
              <a:gd name="connsiteY9" fmla="*/ 65 h 10000"/>
              <a:gd name="connsiteX10" fmla="*/ 3076 w 10492"/>
              <a:gd name="connsiteY10" fmla="*/ 194 h 10000"/>
              <a:gd name="connsiteX11" fmla="*/ 10377 w 10492"/>
              <a:gd name="connsiteY11" fmla="*/ 4865 h 10000"/>
              <a:gd name="connsiteX12" fmla="*/ 7998 w 10492"/>
              <a:gd name="connsiteY12" fmla="*/ 7023 h 10000"/>
              <a:gd name="connsiteX13" fmla="*/ 7822 w 10492"/>
              <a:gd name="connsiteY13" fmla="*/ 7573 h 10000"/>
              <a:gd name="connsiteX14" fmla="*/ 7646 w 10492"/>
              <a:gd name="connsiteY14" fmla="*/ 7994 h 10000"/>
              <a:gd name="connsiteX15" fmla="*/ 9579 w 10492"/>
              <a:gd name="connsiteY15" fmla="*/ 9806 h 10000"/>
              <a:gd name="connsiteX16" fmla="*/ 9931 w 10492"/>
              <a:gd name="connsiteY16" fmla="*/ 9935 h 10000"/>
              <a:gd name="connsiteX17" fmla="*/ 9579 w 10492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967 w 10492"/>
              <a:gd name="connsiteY6" fmla="*/ 2492 h 10000"/>
              <a:gd name="connsiteX7" fmla="*/ 2724 w 10492"/>
              <a:gd name="connsiteY7" fmla="*/ 0 h 10000"/>
              <a:gd name="connsiteX8" fmla="*/ 3252 w 10492"/>
              <a:gd name="connsiteY8" fmla="*/ 65 h 10000"/>
              <a:gd name="connsiteX9" fmla="*/ 3076 w 10492"/>
              <a:gd name="connsiteY9" fmla="*/ 194 h 10000"/>
              <a:gd name="connsiteX10" fmla="*/ 10377 w 10492"/>
              <a:gd name="connsiteY10" fmla="*/ 4865 h 10000"/>
              <a:gd name="connsiteX11" fmla="*/ 7998 w 10492"/>
              <a:gd name="connsiteY11" fmla="*/ 7023 h 10000"/>
              <a:gd name="connsiteX12" fmla="*/ 7822 w 10492"/>
              <a:gd name="connsiteY12" fmla="*/ 7573 h 10000"/>
              <a:gd name="connsiteX13" fmla="*/ 7646 w 10492"/>
              <a:gd name="connsiteY13" fmla="*/ 7994 h 10000"/>
              <a:gd name="connsiteX14" fmla="*/ 9579 w 10492"/>
              <a:gd name="connsiteY14" fmla="*/ 9806 h 10000"/>
              <a:gd name="connsiteX15" fmla="*/ 9931 w 10492"/>
              <a:gd name="connsiteY15" fmla="*/ 9935 h 10000"/>
              <a:gd name="connsiteX16" fmla="*/ 9579 w 10492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7822 w 10865"/>
              <a:gd name="connsiteY12" fmla="*/ 7573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10387 w 10865"/>
              <a:gd name="connsiteY13" fmla="*/ 8389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5859 w 10865"/>
              <a:gd name="connsiteY0" fmla="*/ 10287 h 10287"/>
              <a:gd name="connsiteX1" fmla="*/ 9404 w 10865"/>
              <a:gd name="connsiteY1" fmla="*/ 10000 h 10287"/>
              <a:gd name="connsiteX2" fmla="*/ 6592 w 10865"/>
              <a:gd name="connsiteY2" fmla="*/ 7961 h 10287"/>
              <a:gd name="connsiteX3" fmla="*/ 6767 w 10865"/>
              <a:gd name="connsiteY3" fmla="*/ 7573 h 10287"/>
              <a:gd name="connsiteX4" fmla="*/ 6943 w 10865"/>
              <a:gd name="connsiteY4" fmla="*/ 7023 h 10287"/>
              <a:gd name="connsiteX5" fmla="*/ 6767 w 10865"/>
              <a:gd name="connsiteY5" fmla="*/ 5146 h 10287"/>
              <a:gd name="connsiteX6" fmla="*/ 967 w 10865"/>
              <a:gd name="connsiteY6" fmla="*/ 2492 h 10287"/>
              <a:gd name="connsiteX7" fmla="*/ 2724 w 10865"/>
              <a:gd name="connsiteY7" fmla="*/ 0 h 10287"/>
              <a:gd name="connsiteX8" fmla="*/ 3252 w 10865"/>
              <a:gd name="connsiteY8" fmla="*/ 65 h 10287"/>
              <a:gd name="connsiteX9" fmla="*/ 3076 w 10865"/>
              <a:gd name="connsiteY9" fmla="*/ 194 h 10287"/>
              <a:gd name="connsiteX10" fmla="*/ 10377 w 10865"/>
              <a:gd name="connsiteY10" fmla="*/ 4865 h 10287"/>
              <a:gd name="connsiteX11" fmla="*/ 10563 w 10865"/>
              <a:gd name="connsiteY11" fmla="*/ 6915 h 10287"/>
              <a:gd name="connsiteX12" fmla="*/ 10759 w 10865"/>
              <a:gd name="connsiteY12" fmla="*/ 7609 h 10287"/>
              <a:gd name="connsiteX13" fmla="*/ 10387 w 10865"/>
              <a:gd name="connsiteY13" fmla="*/ 8389 h 10287"/>
              <a:gd name="connsiteX14" fmla="*/ 9579 w 10865"/>
              <a:gd name="connsiteY14" fmla="*/ 9806 h 10287"/>
              <a:gd name="connsiteX15" fmla="*/ 9931 w 10865"/>
              <a:gd name="connsiteY15" fmla="*/ 9935 h 10287"/>
              <a:gd name="connsiteX16" fmla="*/ 5859 w 10865"/>
              <a:gd name="connsiteY16" fmla="*/ 10287 h 10287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9579 w 10865"/>
              <a:gd name="connsiteY14" fmla="*/ 9806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5859 w 10865"/>
              <a:gd name="connsiteY14" fmla="*/ 9051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5265"/>
              <a:gd name="connsiteY0" fmla="*/ 10287 h 10341"/>
              <a:gd name="connsiteX1" fmla="*/ 9404 w 15265"/>
              <a:gd name="connsiteY1" fmla="*/ 10000 h 10341"/>
              <a:gd name="connsiteX2" fmla="*/ 6592 w 15265"/>
              <a:gd name="connsiteY2" fmla="*/ 7961 h 10341"/>
              <a:gd name="connsiteX3" fmla="*/ 6767 w 15265"/>
              <a:gd name="connsiteY3" fmla="*/ 7573 h 10341"/>
              <a:gd name="connsiteX4" fmla="*/ 6943 w 15265"/>
              <a:gd name="connsiteY4" fmla="*/ 7023 h 10341"/>
              <a:gd name="connsiteX5" fmla="*/ 6767 w 15265"/>
              <a:gd name="connsiteY5" fmla="*/ 5146 h 10341"/>
              <a:gd name="connsiteX6" fmla="*/ 967 w 15265"/>
              <a:gd name="connsiteY6" fmla="*/ 2492 h 10341"/>
              <a:gd name="connsiteX7" fmla="*/ 2724 w 15265"/>
              <a:gd name="connsiteY7" fmla="*/ 0 h 10341"/>
              <a:gd name="connsiteX8" fmla="*/ 3252 w 15265"/>
              <a:gd name="connsiteY8" fmla="*/ 65 h 10341"/>
              <a:gd name="connsiteX9" fmla="*/ 3076 w 15265"/>
              <a:gd name="connsiteY9" fmla="*/ 194 h 10341"/>
              <a:gd name="connsiteX10" fmla="*/ 10377 w 15265"/>
              <a:gd name="connsiteY10" fmla="*/ 4865 h 10341"/>
              <a:gd name="connsiteX11" fmla="*/ 10563 w 15265"/>
              <a:gd name="connsiteY11" fmla="*/ 6915 h 10341"/>
              <a:gd name="connsiteX12" fmla="*/ 10759 w 15265"/>
              <a:gd name="connsiteY12" fmla="*/ 7609 h 10341"/>
              <a:gd name="connsiteX13" fmla="*/ 10387 w 15265"/>
              <a:gd name="connsiteY13" fmla="*/ 8389 h 10341"/>
              <a:gd name="connsiteX14" fmla="*/ 15257 w 15265"/>
              <a:gd name="connsiteY14" fmla="*/ 9806 h 10341"/>
              <a:gd name="connsiteX15" fmla="*/ 4449 w 15265"/>
              <a:gd name="connsiteY15" fmla="*/ 9430 h 10341"/>
              <a:gd name="connsiteX16" fmla="*/ 5859 w 15265"/>
              <a:gd name="connsiteY16" fmla="*/ 10287 h 10341"/>
              <a:gd name="connsiteX0" fmla="*/ 5859 w 15257"/>
              <a:gd name="connsiteY0" fmla="*/ 10287 h 10341"/>
              <a:gd name="connsiteX1" fmla="*/ 9404 w 15257"/>
              <a:gd name="connsiteY1" fmla="*/ 10000 h 10341"/>
              <a:gd name="connsiteX2" fmla="*/ 6592 w 15257"/>
              <a:gd name="connsiteY2" fmla="*/ 7961 h 10341"/>
              <a:gd name="connsiteX3" fmla="*/ 6767 w 15257"/>
              <a:gd name="connsiteY3" fmla="*/ 7573 h 10341"/>
              <a:gd name="connsiteX4" fmla="*/ 6943 w 15257"/>
              <a:gd name="connsiteY4" fmla="*/ 7023 h 10341"/>
              <a:gd name="connsiteX5" fmla="*/ 6767 w 15257"/>
              <a:gd name="connsiteY5" fmla="*/ 5146 h 10341"/>
              <a:gd name="connsiteX6" fmla="*/ 967 w 15257"/>
              <a:gd name="connsiteY6" fmla="*/ 2492 h 10341"/>
              <a:gd name="connsiteX7" fmla="*/ 2724 w 15257"/>
              <a:gd name="connsiteY7" fmla="*/ 0 h 10341"/>
              <a:gd name="connsiteX8" fmla="*/ 3252 w 15257"/>
              <a:gd name="connsiteY8" fmla="*/ 65 h 10341"/>
              <a:gd name="connsiteX9" fmla="*/ 3076 w 15257"/>
              <a:gd name="connsiteY9" fmla="*/ 194 h 10341"/>
              <a:gd name="connsiteX10" fmla="*/ 10377 w 15257"/>
              <a:gd name="connsiteY10" fmla="*/ 4865 h 10341"/>
              <a:gd name="connsiteX11" fmla="*/ 10563 w 15257"/>
              <a:gd name="connsiteY11" fmla="*/ 6915 h 10341"/>
              <a:gd name="connsiteX12" fmla="*/ 10759 w 15257"/>
              <a:gd name="connsiteY12" fmla="*/ 7609 h 10341"/>
              <a:gd name="connsiteX13" fmla="*/ 10387 w 15257"/>
              <a:gd name="connsiteY13" fmla="*/ 8389 h 10341"/>
              <a:gd name="connsiteX14" fmla="*/ 15257 w 15257"/>
              <a:gd name="connsiteY14" fmla="*/ 9806 h 10341"/>
              <a:gd name="connsiteX15" fmla="*/ 14354 w 15257"/>
              <a:gd name="connsiteY15" fmla="*/ 10275 h 10341"/>
              <a:gd name="connsiteX16" fmla="*/ 4449 w 15257"/>
              <a:gd name="connsiteY16" fmla="*/ 9430 h 10341"/>
              <a:gd name="connsiteX17" fmla="*/ 5859 w 15257"/>
              <a:gd name="connsiteY17" fmla="*/ 10287 h 10341"/>
              <a:gd name="connsiteX0" fmla="*/ 5859 w 15257"/>
              <a:gd name="connsiteY0" fmla="*/ 10287 h 18996"/>
              <a:gd name="connsiteX1" fmla="*/ 9404 w 15257"/>
              <a:gd name="connsiteY1" fmla="*/ 10000 h 18996"/>
              <a:gd name="connsiteX2" fmla="*/ 6592 w 15257"/>
              <a:gd name="connsiteY2" fmla="*/ 7961 h 18996"/>
              <a:gd name="connsiteX3" fmla="*/ 6767 w 15257"/>
              <a:gd name="connsiteY3" fmla="*/ 7573 h 18996"/>
              <a:gd name="connsiteX4" fmla="*/ 6943 w 15257"/>
              <a:gd name="connsiteY4" fmla="*/ 7023 h 18996"/>
              <a:gd name="connsiteX5" fmla="*/ 6767 w 15257"/>
              <a:gd name="connsiteY5" fmla="*/ 5146 h 18996"/>
              <a:gd name="connsiteX6" fmla="*/ 967 w 15257"/>
              <a:gd name="connsiteY6" fmla="*/ 2492 h 18996"/>
              <a:gd name="connsiteX7" fmla="*/ 2724 w 15257"/>
              <a:gd name="connsiteY7" fmla="*/ 0 h 18996"/>
              <a:gd name="connsiteX8" fmla="*/ 3252 w 15257"/>
              <a:gd name="connsiteY8" fmla="*/ 65 h 18996"/>
              <a:gd name="connsiteX9" fmla="*/ 3076 w 15257"/>
              <a:gd name="connsiteY9" fmla="*/ 194 h 18996"/>
              <a:gd name="connsiteX10" fmla="*/ 10377 w 15257"/>
              <a:gd name="connsiteY10" fmla="*/ 4865 h 18996"/>
              <a:gd name="connsiteX11" fmla="*/ 10563 w 15257"/>
              <a:gd name="connsiteY11" fmla="*/ 6915 h 18996"/>
              <a:gd name="connsiteX12" fmla="*/ 10759 w 15257"/>
              <a:gd name="connsiteY12" fmla="*/ 7609 h 18996"/>
              <a:gd name="connsiteX13" fmla="*/ 10387 w 15257"/>
              <a:gd name="connsiteY13" fmla="*/ 8389 h 18996"/>
              <a:gd name="connsiteX14" fmla="*/ 15257 w 15257"/>
              <a:gd name="connsiteY14" fmla="*/ 9806 h 18996"/>
              <a:gd name="connsiteX15" fmla="*/ 14354 w 15257"/>
              <a:gd name="connsiteY15" fmla="*/ 10275 h 18996"/>
              <a:gd name="connsiteX16" fmla="*/ 11823 w 15257"/>
              <a:gd name="connsiteY16" fmla="*/ 18996 h 18996"/>
              <a:gd name="connsiteX17" fmla="*/ 5859 w 15257"/>
              <a:gd name="connsiteY17" fmla="*/ 10287 h 18996"/>
              <a:gd name="connsiteX0" fmla="*/ 5859 w 15257"/>
              <a:gd name="connsiteY0" fmla="*/ 10287 h 10328"/>
              <a:gd name="connsiteX1" fmla="*/ 9404 w 15257"/>
              <a:gd name="connsiteY1" fmla="*/ 10000 h 10328"/>
              <a:gd name="connsiteX2" fmla="*/ 6592 w 15257"/>
              <a:gd name="connsiteY2" fmla="*/ 7961 h 10328"/>
              <a:gd name="connsiteX3" fmla="*/ 6767 w 15257"/>
              <a:gd name="connsiteY3" fmla="*/ 7573 h 10328"/>
              <a:gd name="connsiteX4" fmla="*/ 6943 w 15257"/>
              <a:gd name="connsiteY4" fmla="*/ 7023 h 10328"/>
              <a:gd name="connsiteX5" fmla="*/ 6767 w 15257"/>
              <a:gd name="connsiteY5" fmla="*/ 5146 h 10328"/>
              <a:gd name="connsiteX6" fmla="*/ 967 w 15257"/>
              <a:gd name="connsiteY6" fmla="*/ 2492 h 10328"/>
              <a:gd name="connsiteX7" fmla="*/ 2724 w 15257"/>
              <a:gd name="connsiteY7" fmla="*/ 0 h 10328"/>
              <a:gd name="connsiteX8" fmla="*/ 3252 w 15257"/>
              <a:gd name="connsiteY8" fmla="*/ 65 h 10328"/>
              <a:gd name="connsiteX9" fmla="*/ 3076 w 15257"/>
              <a:gd name="connsiteY9" fmla="*/ 194 h 10328"/>
              <a:gd name="connsiteX10" fmla="*/ 10377 w 15257"/>
              <a:gd name="connsiteY10" fmla="*/ 4865 h 10328"/>
              <a:gd name="connsiteX11" fmla="*/ 10563 w 15257"/>
              <a:gd name="connsiteY11" fmla="*/ 6915 h 10328"/>
              <a:gd name="connsiteX12" fmla="*/ 10759 w 15257"/>
              <a:gd name="connsiteY12" fmla="*/ 7609 h 10328"/>
              <a:gd name="connsiteX13" fmla="*/ 10387 w 15257"/>
              <a:gd name="connsiteY13" fmla="*/ 8389 h 10328"/>
              <a:gd name="connsiteX14" fmla="*/ 15257 w 15257"/>
              <a:gd name="connsiteY14" fmla="*/ 9806 h 10328"/>
              <a:gd name="connsiteX15" fmla="*/ 14354 w 15257"/>
              <a:gd name="connsiteY15" fmla="*/ 10275 h 10328"/>
              <a:gd name="connsiteX16" fmla="*/ 5859 w 15257"/>
              <a:gd name="connsiteY16" fmla="*/ 10287 h 10328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09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81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7094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387 w 15257"/>
              <a:gd name="connsiteY11" fmla="*/ 8389 h 10303"/>
              <a:gd name="connsiteX12" fmla="*/ 15257 w 15257"/>
              <a:gd name="connsiteY12" fmla="*/ 9806 h 10303"/>
              <a:gd name="connsiteX13" fmla="*/ 14354 w 15257"/>
              <a:gd name="connsiteY13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943 w 15257"/>
              <a:gd name="connsiteY3" fmla="*/ 7023 h 10303"/>
              <a:gd name="connsiteX4" fmla="*/ 6767 w 15257"/>
              <a:gd name="connsiteY4" fmla="*/ 5146 h 10303"/>
              <a:gd name="connsiteX5" fmla="*/ 967 w 15257"/>
              <a:gd name="connsiteY5" fmla="*/ 2492 h 10303"/>
              <a:gd name="connsiteX6" fmla="*/ 2724 w 15257"/>
              <a:gd name="connsiteY6" fmla="*/ 0 h 10303"/>
              <a:gd name="connsiteX7" fmla="*/ 3252 w 15257"/>
              <a:gd name="connsiteY7" fmla="*/ 65 h 10303"/>
              <a:gd name="connsiteX8" fmla="*/ 3076 w 15257"/>
              <a:gd name="connsiteY8" fmla="*/ 194 h 10303"/>
              <a:gd name="connsiteX9" fmla="*/ 10377 w 15257"/>
              <a:gd name="connsiteY9" fmla="*/ 4865 h 10303"/>
              <a:gd name="connsiteX10" fmla="*/ 10387 w 15257"/>
              <a:gd name="connsiteY10" fmla="*/ 8389 h 10303"/>
              <a:gd name="connsiteX11" fmla="*/ 15257 w 15257"/>
              <a:gd name="connsiteY11" fmla="*/ 9806 h 10303"/>
              <a:gd name="connsiteX12" fmla="*/ 14354 w 15257"/>
              <a:gd name="connsiteY12" fmla="*/ 10275 h 10303"/>
              <a:gd name="connsiteX0" fmla="*/ 14354 w 15257"/>
              <a:gd name="connsiteY0" fmla="*/ 10275 h 10353"/>
              <a:gd name="connsiteX1" fmla="*/ 9404 w 15257"/>
              <a:gd name="connsiteY1" fmla="*/ 10000 h 10353"/>
              <a:gd name="connsiteX2" fmla="*/ 6943 w 15257"/>
              <a:gd name="connsiteY2" fmla="*/ 7023 h 10353"/>
              <a:gd name="connsiteX3" fmla="*/ 6767 w 15257"/>
              <a:gd name="connsiteY3" fmla="*/ 5146 h 10353"/>
              <a:gd name="connsiteX4" fmla="*/ 967 w 15257"/>
              <a:gd name="connsiteY4" fmla="*/ 2492 h 10353"/>
              <a:gd name="connsiteX5" fmla="*/ 2724 w 15257"/>
              <a:gd name="connsiteY5" fmla="*/ 0 h 10353"/>
              <a:gd name="connsiteX6" fmla="*/ 3252 w 15257"/>
              <a:gd name="connsiteY6" fmla="*/ 65 h 10353"/>
              <a:gd name="connsiteX7" fmla="*/ 3076 w 15257"/>
              <a:gd name="connsiteY7" fmla="*/ 194 h 10353"/>
              <a:gd name="connsiteX8" fmla="*/ 10377 w 15257"/>
              <a:gd name="connsiteY8" fmla="*/ 4865 h 10353"/>
              <a:gd name="connsiteX9" fmla="*/ 10387 w 15257"/>
              <a:gd name="connsiteY9" fmla="*/ 8389 h 10353"/>
              <a:gd name="connsiteX10" fmla="*/ 15257 w 15257"/>
              <a:gd name="connsiteY10" fmla="*/ 9806 h 10353"/>
              <a:gd name="connsiteX11" fmla="*/ 14354 w 15257"/>
              <a:gd name="connsiteY11" fmla="*/ 10275 h 10353"/>
              <a:gd name="connsiteX0" fmla="*/ 14354 w 14359"/>
              <a:gd name="connsiteY0" fmla="*/ 10275 h 10450"/>
              <a:gd name="connsiteX1" fmla="*/ 9404 w 14359"/>
              <a:gd name="connsiteY1" fmla="*/ 10000 h 10450"/>
              <a:gd name="connsiteX2" fmla="*/ 6943 w 14359"/>
              <a:gd name="connsiteY2" fmla="*/ 7023 h 10450"/>
              <a:gd name="connsiteX3" fmla="*/ 6767 w 14359"/>
              <a:gd name="connsiteY3" fmla="*/ 5146 h 10450"/>
              <a:gd name="connsiteX4" fmla="*/ 967 w 14359"/>
              <a:gd name="connsiteY4" fmla="*/ 2492 h 10450"/>
              <a:gd name="connsiteX5" fmla="*/ 2724 w 14359"/>
              <a:gd name="connsiteY5" fmla="*/ 0 h 10450"/>
              <a:gd name="connsiteX6" fmla="*/ 3252 w 14359"/>
              <a:gd name="connsiteY6" fmla="*/ 65 h 10450"/>
              <a:gd name="connsiteX7" fmla="*/ 3076 w 14359"/>
              <a:gd name="connsiteY7" fmla="*/ 194 h 10450"/>
              <a:gd name="connsiteX8" fmla="*/ 10377 w 14359"/>
              <a:gd name="connsiteY8" fmla="*/ 4865 h 10450"/>
              <a:gd name="connsiteX9" fmla="*/ 10387 w 14359"/>
              <a:gd name="connsiteY9" fmla="*/ 8389 h 10450"/>
              <a:gd name="connsiteX10" fmla="*/ 14354 w 14359"/>
              <a:gd name="connsiteY10" fmla="*/ 10275 h 1045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3076 w 14359"/>
              <a:gd name="connsiteY7" fmla="*/ 194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5211 w 14359"/>
              <a:gd name="connsiteY7" fmla="*/ 408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10377 w 14359"/>
              <a:gd name="connsiteY7" fmla="*/ 4865 h 10340"/>
              <a:gd name="connsiteX8" fmla="*/ 10387 w 14359"/>
              <a:gd name="connsiteY8" fmla="*/ 8389 h 10340"/>
              <a:gd name="connsiteX9" fmla="*/ 14354 w 14359"/>
              <a:gd name="connsiteY9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10377 w 14359"/>
              <a:gd name="connsiteY6" fmla="*/ 4865 h 10340"/>
              <a:gd name="connsiteX7" fmla="*/ 10387 w 14359"/>
              <a:gd name="connsiteY7" fmla="*/ 8389 h 10340"/>
              <a:gd name="connsiteX8" fmla="*/ 14354 w 14359"/>
              <a:gd name="connsiteY8" fmla="*/ 10275 h 10340"/>
              <a:gd name="connsiteX0" fmla="*/ 11693 w 11698"/>
              <a:gd name="connsiteY0" fmla="*/ 10275 h 10340"/>
              <a:gd name="connsiteX1" fmla="*/ 5385 w 11698"/>
              <a:gd name="connsiteY1" fmla="*/ 9392 h 10340"/>
              <a:gd name="connsiteX2" fmla="*/ 4282 w 11698"/>
              <a:gd name="connsiteY2" fmla="*/ 7023 h 10340"/>
              <a:gd name="connsiteX3" fmla="*/ 4106 w 11698"/>
              <a:gd name="connsiteY3" fmla="*/ 5146 h 10340"/>
              <a:gd name="connsiteX4" fmla="*/ 63 w 11698"/>
              <a:gd name="connsiteY4" fmla="*/ 0 h 10340"/>
              <a:gd name="connsiteX5" fmla="*/ 7716 w 11698"/>
              <a:gd name="connsiteY5" fmla="*/ 4865 h 10340"/>
              <a:gd name="connsiteX6" fmla="*/ 7726 w 11698"/>
              <a:gd name="connsiteY6" fmla="*/ 8389 h 10340"/>
              <a:gd name="connsiteX7" fmla="*/ 11693 w 11698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8069 w 12051"/>
              <a:gd name="connsiteY5" fmla="*/ 4865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4981 w 12051"/>
              <a:gd name="connsiteY5" fmla="*/ 3759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55"/>
              <a:gd name="connsiteX1" fmla="*/ 5738 w 12051"/>
              <a:gd name="connsiteY1" fmla="*/ 9392 h 10355"/>
              <a:gd name="connsiteX2" fmla="*/ 3091 w 12051"/>
              <a:gd name="connsiteY2" fmla="*/ 5953 h 10355"/>
              <a:gd name="connsiteX3" fmla="*/ 567 w 12051"/>
              <a:gd name="connsiteY3" fmla="*/ 2470 h 10355"/>
              <a:gd name="connsiteX4" fmla="*/ 416 w 12051"/>
              <a:gd name="connsiteY4" fmla="*/ 0 h 10355"/>
              <a:gd name="connsiteX5" fmla="*/ 4981 w 12051"/>
              <a:gd name="connsiteY5" fmla="*/ 3759 h 10355"/>
              <a:gd name="connsiteX6" fmla="*/ 8079 w 12051"/>
              <a:gd name="connsiteY6" fmla="*/ 8389 h 10355"/>
              <a:gd name="connsiteX7" fmla="*/ 12046 w 12051"/>
              <a:gd name="connsiteY7" fmla="*/ 10275 h 10355"/>
              <a:gd name="connsiteX0" fmla="*/ 12046 w 12051"/>
              <a:gd name="connsiteY0" fmla="*/ 10275 h 10275"/>
              <a:gd name="connsiteX1" fmla="*/ 3091 w 12051"/>
              <a:gd name="connsiteY1" fmla="*/ 5953 h 10275"/>
              <a:gd name="connsiteX2" fmla="*/ 567 w 12051"/>
              <a:gd name="connsiteY2" fmla="*/ 2470 h 10275"/>
              <a:gd name="connsiteX3" fmla="*/ 416 w 12051"/>
              <a:gd name="connsiteY3" fmla="*/ 0 h 10275"/>
              <a:gd name="connsiteX4" fmla="*/ 4981 w 12051"/>
              <a:gd name="connsiteY4" fmla="*/ 3759 h 10275"/>
              <a:gd name="connsiteX5" fmla="*/ 8079 w 12051"/>
              <a:gd name="connsiteY5" fmla="*/ 8389 h 10275"/>
              <a:gd name="connsiteX6" fmla="*/ 12046 w 12051"/>
              <a:gd name="connsiteY6" fmla="*/ 10275 h 10275"/>
              <a:gd name="connsiteX0" fmla="*/ 12046 w 12054"/>
              <a:gd name="connsiteY0" fmla="*/ 10275 h 10275"/>
              <a:gd name="connsiteX1" fmla="*/ 3091 w 12054"/>
              <a:gd name="connsiteY1" fmla="*/ 5953 h 10275"/>
              <a:gd name="connsiteX2" fmla="*/ 567 w 12054"/>
              <a:gd name="connsiteY2" fmla="*/ 2470 h 10275"/>
              <a:gd name="connsiteX3" fmla="*/ 416 w 12054"/>
              <a:gd name="connsiteY3" fmla="*/ 0 h 10275"/>
              <a:gd name="connsiteX4" fmla="*/ 4981 w 12054"/>
              <a:gd name="connsiteY4" fmla="*/ 3759 h 10275"/>
              <a:gd name="connsiteX5" fmla="*/ 9237 w 12054"/>
              <a:gd name="connsiteY5" fmla="*/ 8139 h 10275"/>
              <a:gd name="connsiteX6" fmla="*/ 12046 w 12054"/>
              <a:gd name="connsiteY6" fmla="*/ 10275 h 10275"/>
              <a:gd name="connsiteX0" fmla="*/ 12046 w 14174"/>
              <a:gd name="connsiteY0" fmla="*/ 10275 h 10558"/>
              <a:gd name="connsiteX1" fmla="*/ 3091 w 14174"/>
              <a:gd name="connsiteY1" fmla="*/ 5953 h 10558"/>
              <a:gd name="connsiteX2" fmla="*/ 567 w 14174"/>
              <a:gd name="connsiteY2" fmla="*/ 2470 h 10558"/>
              <a:gd name="connsiteX3" fmla="*/ 416 w 14174"/>
              <a:gd name="connsiteY3" fmla="*/ 0 h 10558"/>
              <a:gd name="connsiteX4" fmla="*/ 4981 w 14174"/>
              <a:gd name="connsiteY4" fmla="*/ 3759 h 10558"/>
              <a:gd name="connsiteX5" fmla="*/ 9237 w 14174"/>
              <a:gd name="connsiteY5" fmla="*/ 8139 h 10558"/>
              <a:gd name="connsiteX6" fmla="*/ 12046 w 14174"/>
              <a:gd name="connsiteY6" fmla="*/ 10275 h 10558"/>
              <a:gd name="connsiteX0" fmla="*/ 12046 w 12150"/>
              <a:gd name="connsiteY0" fmla="*/ 10275 h 10275"/>
              <a:gd name="connsiteX1" fmla="*/ 3091 w 12150"/>
              <a:gd name="connsiteY1" fmla="*/ 5953 h 10275"/>
              <a:gd name="connsiteX2" fmla="*/ 567 w 12150"/>
              <a:gd name="connsiteY2" fmla="*/ 2470 h 10275"/>
              <a:gd name="connsiteX3" fmla="*/ 416 w 12150"/>
              <a:gd name="connsiteY3" fmla="*/ 0 h 10275"/>
              <a:gd name="connsiteX4" fmla="*/ 4981 w 12150"/>
              <a:gd name="connsiteY4" fmla="*/ 3759 h 10275"/>
              <a:gd name="connsiteX5" fmla="*/ 9237 w 12150"/>
              <a:gd name="connsiteY5" fmla="*/ 8139 h 10275"/>
              <a:gd name="connsiteX6" fmla="*/ 12046 w 12150"/>
              <a:gd name="connsiteY6" fmla="*/ 10275 h 10275"/>
              <a:gd name="connsiteX0" fmla="*/ 12046 w 12101"/>
              <a:gd name="connsiteY0" fmla="*/ 10275 h 10275"/>
              <a:gd name="connsiteX1" fmla="*/ 3091 w 12101"/>
              <a:gd name="connsiteY1" fmla="*/ 5953 h 10275"/>
              <a:gd name="connsiteX2" fmla="*/ 567 w 12101"/>
              <a:gd name="connsiteY2" fmla="*/ 2470 h 10275"/>
              <a:gd name="connsiteX3" fmla="*/ 416 w 12101"/>
              <a:gd name="connsiteY3" fmla="*/ 0 h 10275"/>
              <a:gd name="connsiteX4" fmla="*/ 4981 w 12101"/>
              <a:gd name="connsiteY4" fmla="*/ 3759 h 10275"/>
              <a:gd name="connsiteX5" fmla="*/ 6318 w 12101"/>
              <a:gd name="connsiteY5" fmla="*/ 6602 h 10275"/>
              <a:gd name="connsiteX6" fmla="*/ 12046 w 12101"/>
              <a:gd name="connsiteY6" fmla="*/ 10275 h 10275"/>
              <a:gd name="connsiteX0" fmla="*/ 10302 w 10379"/>
              <a:gd name="connsiteY0" fmla="*/ 10704 h 10704"/>
              <a:gd name="connsiteX1" fmla="*/ 3091 w 10379"/>
              <a:gd name="connsiteY1" fmla="*/ 5953 h 10704"/>
              <a:gd name="connsiteX2" fmla="*/ 567 w 10379"/>
              <a:gd name="connsiteY2" fmla="*/ 2470 h 10704"/>
              <a:gd name="connsiteX3" fmla="*/ 416 w 10379"/>
              <a:gd name="connsiteY3" fmla="*/ 0 h 10704"/>
              <a:gd name="connsiteX4" fmla="*/ 4981 w 10379"/>
              <a:gd name="connsiteY4" fmla="*/ 3759 h 10704"/>
              <a:gd name="connsiteX5" fmla="*/ 6318 w 10379"/>
              <a:gd name="connsiteY5" fmla="*/ 6602 h 10704"/>
              <a:gd name="connsiteX6" fmla="*/ 10302 w 10379"/>
              <a:gd name="connsiteY6" fmla="*/ 10704 h 10704"/>
              <a:gd name="connsiteX0" fmla="*/ 10302 w 10379"/>
              <a:gd name="connsiteY0" fmla="*/ 10704 h 10704"/>
              <a:gd name="connsiteX1" fmla="*/ 567 w 10379"/>
              <a:gd name="connsiteY1" fmla="*/ 2470 h 10704"/>
              <a:gd name="connsiteX2" fmla="*/ 416 w 10379"/>
              <a:gd name="connsiteY2" fmla="*/ 0 h 10704"/>
              <a:gd name="connsiteX3" fmla="*/ 4981 w 10379"/>
              <a:gd name="connsiteY3" fmla="*/ 3759 h 10704"/>
              <a:gd name="connsiteX4" fmla="*/ 6318 w 10379"/>
              <a:gd name="connsiteY4" fmla="*/ 6602 h 10704"/>
              <a:gd name="connsiteX5" fmla="*/ 10302 w 10379"/>
              <a:gd name="connsiteY5" fmla="*/ 10704 h 10704"/>
              <a:gd name="connsiteX0" fmla="*/ 10302 w 12564"/>
              <a:gd name="connsiteY0" fmla="*/ 10704 h 11091"/>
              <a:gd name="connsiteX1" fmla="*/ 567 w 12564"/>
              <a:gd name="connsiteY1" fmla="*/ 2470 h 11091"/>
              <a:gd name="connsiteX2" fmla="*/ 416 w 12564"/>
              <a:gd name="connsiteY2" fmla="*/ 0 h 11091"/>
              <a:gd name="connsiteX3" fmla="*/ 4981 w 12564"/>
              <a:gd name="connsiteY3" fmla="*/ 3759 h 11091"/>
              <a:gd name="connsiteX4" fmla="*/ 6318 w 12564"/>
              <a:gd name="connsiteY4" fmla="*/ 6602 h 11091"/>
              <a:gd name="connsiteX5" fmla="*/ 10302 w 12564"/>
              <a:gd name="connsiteY5" fmla="*/ 10704 h 11091"/>
              <a:gd name="connsiteX0" fmla="*/ 10302 w 10302"/>
              <a:gd name="connsiteY0" fmla="*/ 10704 h 10704"/>
              <a:gd name="connsiteX1" fmla="*/ 567 w 10302"/>
              <a:gd name="connsiteY1" fmla="*/ 2470 h 10704"/>
              <a:gd name="connsiteX2" fmla="*/ 416 w 10302"/>
              <a:gd name="connsiteY2" fmla="*/ 0 h 10704"/>
              <a:gd name="connsiteX3" fmla="*/ 4981 w 10302"/>
              <a:gd name="connsiteY3" fmla="*/ 3759 h 10704"/>
              <a:gd name="connsiteX4" fmla="*/ 6318 w 10302"/>
              <a:gd name="connsiteY4" fmla="*/ 6602 h 10704"/>
              <a:gd name="connsiteX5" fmla="*/ 10302 w 10302"/>
              <a:gd name="connsiteY5" fmla="*/ 10704 h 10704"/>
              <a:gd name="connsiteX0" fmla="*/ 10302 w 10384"/>
              <a:gd name="connsiteY0" fmla="*/ 10704 h 10710"/>
              <a:gd name="connsiteX1" fmla="*/ 567 w 10384"/>
              <a:gd name="connsiteY1" fmla="*/ 2470 h 10710"/>
              <a:gd name="connsiteX2" fmla="*/ 416 w 10384"/>
              <a:gd name="connsiteY2" fmla="*/ 0 h 10710"/>
              <a:gd name="connsiteX3" fmla="*/ 4981 w 10384"/>
              <a:gd name="connsiteY3" fmla="*/ 3759 h 10710"/>
              <a:gd name="connsiteX4" fmla="*/ 10302 w 10384"/>
              <a:gd name="connsiteY4" fmla="*/ 10704 h 10710"/>
              <a:gd name="connsiteX0" fmla="*/ 9983 w 10065"/>
              <a:gd name="connsiteY0" fmla="*/ 10704 h 10710"/>
              <a:gd name="connsiteX1" fmla="*/ 2591 w 10065"/>
              <a:gd name="connsiteY1" fmla="*/ 6051 h 10710"/>
              <a:gd name="connsiteX2" fmla="*/ 97 w 10065"/>
              <a:gd name="connsiteY2" fmla="*/ 0 h 10710"/>
              <a:gd name="connsiteX3" fmla="*/ 4662 w 10065"/>
              <a:gd name="connsiteY3" fmla="*/ 3759 h 10710"/>
              <a:gd name="connsiteX4" fmla="*/ 9983 w 10065"/>
              <a:gd name="connsiteY4" fmla="*/ 10704 h 10710"/>
              <a:gd name="connsiteX0" fmla="*/ 9983 w 9983"/>
              <a:gd name="connsiteY0" fmla="*/ 10704 h 10704"/>
              <a:gd name="connsiteX1" fmla="*/ 2591 w 9983"/>
              <a:gd name="connsiteY1" fmla="*/ 6051 h 10704"/>
              <a:gd name="connsiteX2" fmla="*/ 97 w 9983"/>
              <a:gd name="connsiteY2" fmla="*/ 0 h 10704"/>
              <a:gd name="connsiteX3" fmla="*/ 4662 w 9983"/>
              <a:gd name="connsiteY3" fmla="*/ 3759 h 10704"/>
              <a:gd name="connsiteX4" fmla="*/ 9983 w 9983"/>
              <a:gd name="connsiteY4" fmla="*/ 10704 h 10704"/>
              <a:gd name="connsiteX0" fmla="*/ 9976 w 9976"/>
              <a:gd name="connsiteY0" fmla="*/ 10000 h 10000"/>
              <a:gd name="connsiteX1" fmla="*/ 2571 w 9976"/>
              <a:gd name="connsiteY1" fmla="*/ 5653 h 10000"/>
              <a:gd name="connsiteX2" fmla="*/ 73 w 9976"/>
              <a:gd name="connsiteY2" fmla="*/ 0 h 10000"/>
              <a:gd name="connsiteX3" fmla="*/ 4646 w 9976"/>
              <a:gd name="connsiteY3" fmla="*/ 3512 h 10000"/>
              <a:gd name="connsiteX4" fmla="*/ 9976 w 9976"/>
              <a:gd name="connsiteY4" fmla="*/ 10000 h 10000"/>
              <a:gd name="connsiteX0" fmla="*/ 12330 w 12330"/>
              <a:gd name="connsiteY0" fmla="*/ 10167 h 10167"/>
              <a:gd name="connsiteX1" fmla="*/ 4907 w 12330"/>
              <a:gd name="connsiteY1" fmla="*/ 5820 h 10167"/>
              <a:gd name="connsiteX2" fmla="*/ 44 w 12330"/>
              <a:gd name="connsiteY2" fmla="*/ 0 h 10167"/>
              <a:gd name="connsiteX3" fmla="*/ 6987 w 12330"/>
              <a:gd name="connsiteY3" fmla="*/ 3679 h 10167"/>
              <a:gd name="connsiteX4" fmla="*/ 12330 w 12330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943 w 12286"/>
              <a:gd name="connsiteY3" fmla="*/ 3679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6156 w 12286"/>
              <a:gd name="connsiteY2" fmla="*/ 4081 h 10167"/>
              <a:gd name="connsiteX3" fmla="*/ 12286 w 12286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2286" h="10167">
                <a:moveTo>
                  <a:pt x="12286" y="10167"/>
                </a:moveTo>
                <a:cubicBezTo>
                  <a:pt x="-983" y="6975"/>
                  <a:pt x="10483" y="4195"/>
                  <a:pt x="0" y="0"/>
                </a:cubicBezTo>
                <a:cubicBezTo>
                  <a:pt x="13344" y="2753"/>
                  <a:pt x="3074" y="7414"/>
                  <a:pt x="12286" y="10167"/>
                </a:cubicBez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1" name="Freeform 39"/>
          <xdr:cNvSpPr>
            <a:spLocks/>
          </xdr:cNvSpPr>
        </xdr:nvSpPr>
        <xdr:spPr bwMode="auto">
          <a:xfrm rot="21312135">
            <a:off x="7396397" y="3063794"/>
            <a:ext cx="228079" cy="213494"/>
          </a:xfrm>
          <a:custGeom>
            <a:avLst/>
            <a:gdLst>
              <a:gd name="T0" fmla="*/ 8 w 62"/>
              <a:gd name="T1" fmla="*/ 26 h 57"/>
              <a:gd name="T2" fmla="*/ 62 w 62"/>
              <a:gd name="T3" fmla="*/ 34 h 57"/>
              <a:gd name="T4" fmla="*/ 0 w 62"/>
              <a:gd name="T5" fmla="*/ 32 h 57"/>
              <a:gd name="T6" fmla="*/ 8 w 62"/>
              <a:gd name="T7" fmla="*/ 26 h 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2" h="57">
                <a:moveTo>
                  <a:pt x="8" y="26"/>
                </a:moveTo>
                <a:cubicBezTo>
                  <a:pt x="32" y="10"/>
                  <a:pt x="42" y="0"/>
                  <a:pt x="62" y="34"/>
                </a:cubicBezTo>
                <a:cubicBezTo>
                  <a:pt x="44" y="57"/>
                  <a:pt x="18" y="33"/>
                  <a:pt x="0" y="32"/>
                </a:cubicBezTo>
                <a:lnTo>
                  <a:pt x="8" y="26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2" name="Freeform 40"/>
          <xdr:cNvSpPr>
            <a:spLocks/>
          </xdr:cNvSpPr>
        </xdr:nvSpPr>
        <xdr:spPr bwMode="auto">
          <a:xfrm rot="21312135">
            <a:off x="6992348" y="3068753"/>
            <a:ext cx="193630" cy="248630"/>
          </a:xfrm>
          <a:custGeom>
            <a:avLst/>
            <a:gdLst>
              <a:gd name="T0" fmla="*/ 51 w 51"/>
              <a:gd name="T1" fmla="*/ 56 h 63"/>
              <a:gd name="T2" fmla="*/ 30 w 51"/>
              <a:gd name="T3" fmla="*/ 0 h 63"/>
              <a:gd name="T4" fmla="*/ 45 w 51"/>
              <a:gd name="T5" fmla="*/ 46 h 63"/>
              <a:gd name="T6" fmla="*/ 51 w 51"/>
              <a:gd name="T7" fmla="*/ 56 h 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1" h="63">
                <a:moveTo>
                  <a:pt x="51" y="56"/>
                </a:moveTo>
                <a:cubicBezTo>
                  <a:pt x="23" y="63"/>
                  <a:pt x="0" y="17"/>
                  <a:pt x="30" y="0"/>
                </a:cubicBezTo>
                <a:cubicBezTo>
                  <a:pt x="45" y="14"/>
                  <a:pt x="44" y="42"/>
                  <a:pt x="45" y="46"/>
                </a:cubicBezTo>
                <a:cubicBezTo>
                  <a:pt x="47" y="52"/>
                  <a:pt x="51" y="56"/>
                  <a:pt x="51" y="56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3" name="Freeform 41"/>
          <xdr:cNvSpPr>
            <a:spLocks/>
          </xdr:cNvSpPr>
        </xdr:nvSpPr>
        <xdr:spPr bwMode="auto">
          <a:xfrm rot="21312135">
            <a:off x="7174506" y="2931313"/>
            <a:ext cx="191624" cy="232268"/>
          </a:xfrm>
          <a:custGeom>
            <a:avLst/>
            <a:gdLst>
              <a:gd name="T0" fmla="*/ 28 w 49"/>
              <a:gd name="T1" fmla="*/ 55 h 62"/>
              <a:gd name="T2" fmla="*/ 25 w 49"/>
              <a:gd name="T3" fmla="*/ 0 h 62"/>
              <a:gd name="T4" fmla="*/ 19 w 49"/>
              <a:gd name="T5" fmla="*/ 62 h 62"/>
              <a:gd name="T6" fmla="*/ 28 w 49"/>
              <a:gd name="T7" fmla="*/ 55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49" h="62">
                <a:moveTo>
                  <a:pt x="28" y="55"/>
                </a:moveTo>
                <a:cubicBezTo>
                  <a:pt x="49" y="41"/>
                  <a:pt x="42" y="17"/>
                  <a:pt x="25" y="0"/>
                </a:cubicBezTo>
                <a:cubicBezTo>
                  <a:pt x="0" y="11"/>
                  <a:pt x="8" y="42"/>
                  <a:pt x="19" y="62"/>
                </a:cubicBezTo>
                <a:lnTo>
                  <a:pt x="28" y="55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4" name="Freeform 49"/>
          <xdr:cNvSpPr>
            <a:spLocks/>
          </xdr:cNvSpPr>
        </xdr:nvSpPr>
        <xdr:spPr bwMode="auto">
          <a:xfrm rot="3286960">
            <a:off x="7110172" y="2949742"/>
            <a:ext cx="210626" cy="670873"/>
          </a:xfrm>
          <a:custGeom>
            <a:avLst/>
            <a:gdLst>
              <a:gd name="T0" fmla="*/ 63 w 66"/>
              <a:gd name="T1" fmla="*/ 309 h 309"/>
              <a:gd name="T2" fmla="*/ 62 w 66"/>
              <a:gd name="T3" fmla="*/ 309 h 309"/>
              <a:gd name="T4" fmla="*/ 46 w 66"/>
              <a:gd name="T5" fmla="*/ 246 h 309"/>
              <a:gd name="T6" fmla="*/ 47 w 66"/>
              <a:gd name="T7" fmla="*/ 234 h 309"/>
              <a:gd name="T8" fmla="*/ 48 w 66"/>
              <a:gd name="T9" fmla="*/ 217 h 309"/>
              <a:gd name="T10" fmla="*/ 47 w 66"/>
              <a:gd name="T11" fmla="*/ 159 h 309"/>
              <a:gd name="T12" fmla="*/ 29 w 66"/>
              <a:gd name="T13" fmla="*/ 112 h 309"/>
              <a:gd name="T14" fmla="*/ 14 w 66"/>
              <a:gd name="T15" fmla="*/ 77 h 309"/>
              <a:gd name="T16" fmla="*/ 24 w 66"/>
              <a:gd name="T17" fmla="*/ 0 h 309"/>
              <a:gd name="T18" fmla="*/ 27 w 66"/>
              <a:gd name="T19" fmla="*/ 2 h 309"/>
              <a:gd name="T20" fmla="*/ 26 w 66"/>
              <a:gd name="T21" fmla="*/ 6 h 309"/>
              <a:gd name="T22" fmla="*/ 20 w 66"/>
              <a:gd name="T23" fmla="*/ 76 h 309"/>
              <a:gd name="T24" fmla="*/ 34 w 66"/>
              <a:gd name="T25" fmla="*/ 108 h 309"/>
              <a:gd name="T26" fmla="*/ 53 w 66"/>
              <a:gd name="T27" fmla="*/ 157 h 309"/>
              <a:gd name="T28" fmla="*/ 54 w 66"/>
              <a:gd name="T29" fmla="*/ 217 h 309"/>
              <a:gd name="T30" fmla="*/ 53 w 66"/>
              <a:gd name="T31" fmla="*/ 234 h 309"/>
              <a:gd name="T32" fmla="*/ 52 w 66"/>
              <a:gd name="T33" fmla="*/ 247 h 309"/>
              <a:gd name="T34" fmla="*/ 63 w 66"/>
              <a:gd name="T35" fmla="*/ 303 h 309"/>
              <a:gd name="T36" fmla="*/ 65 w 66"/>
              <a:gd name="T37" fmla="*/ 307 h 309"/>
              <a:gd name="T38" fmla="*/ 63 w 66"/>
              <a:gd name="T39" fmla="*/ 309 h 309"/>
              <a:gd name="connsiteX0" fmla="*/ 8258 w 8620"/>
              <a:gd name="connsiteY0" fmla="*/ 10000 h 10000"/>
              <a:gd name="connsiteX1" fmla="*/ 8107 w 8620"/>
              <a:gd name="connsiteY1" fmla="*/ 10000 h 10000"/>
              <a:gd name="connsiteX2" fmla="*/ 5683 w 8620"/>
              <a:gd name="connsiteY2" fmla="*/ 7961 h 10000"/>
              <a:gd name="connsiteX3" fmla="*/ 5834 w 8620"/>
              <a:gd name="connsiteY3" fmla="*/ 7573 h 10000"/>
              <a:gd name="connsiteX4" fmla="*/ 5986 w 8620"/>
              <a:gd name="connsiteY4" fmla="*/ 7023 h 10000"/>
              <a:gd name="connsiteX5" fmla="*/ 5834 w 8620"/>
              <a:gd name="connsiteY5" fmla="*/ 5146 h 10000"/>
              <a:gd name="connsiteX6" fmla="*/ 3107 w 8620"/>
              <a:gd name="connsiteY6" fmla="*/ 3625 h 10000"/>
              <a:gd name="connsiteX7" fmla="*/ 834 w 8620"/>
              <a:gd name="connsiteY7" fmla="*/ 2492 h 10000"/>
              <a:gd name="connsiteX8" fmla="*/ 2349 w 8620"/>
              <a:gd name="connsiteY8" fmla="*/ 0 h 10000"/>
              <a:gd name="connsiteX9" fmla="*/ 2804 w 8620"/>
              <a:gd name="connsiteY9" fmla="*/ 65 h 10000"/>
              <a:gd name="connsiteX10" fmla="*/ 2652 w 8620"/>
              <a:gd name="connsiteY10" fmla="*/ 194 h 10000"/>
              <a:gd name="connsiteX11" fmla="*/ 3865 w 8620"/>
              <a:gd name="connsiteY11" fmla="*/ 3495 h 10000"/>
              <a:gd name="connsiteX12" fmla="*/ 6743 w 8620"/>
              <a:gd name="connsiteY12" fmla="*/ 5081 h 10000"/>
              <a:gd name="connsiteX13" fmla="*/ 6895 w 8620"/>
              <a:gd name="connsiteY13" fmla="*/ 7023 h 10000"/>
              <a:gd name="connsiteX14" fmla="*/ 6743 w 8620"/>
              <a:gd name="connsiteY14" fmla="*/ 7573 h 10000"/>
              <a:gd name="connsiteX15" fmla="*/ 6592 w 8620"/>
              <a:gd name="connsiteY15" fmla="*/ 7994 h 10000"/>
              <a:gd name="connsiteX16" fmla="*/ 8258 w 8620"/>
              <a:gd name="connsiteY16" fmla="*/ 9806 h 10000"/>
              <a:gd name="connsiteX17" fmla="*/ 8561 w 8620"/>
              <a:gd name="connsiteY17" fmla="*/ 9935 h 10000"/>
              <a:gd name="connsiteX18" fmla="*/ 8258 w 8620"/>
              <a:gd name="connsiteY18" fmla="*/ 10000 h 10000"/>
              <a:gd name="connsiteX0" fmla="*/ 9579 w 10000"/>
              <a:gd name="connsiteY0" fmla="*/ 10000 h 10000"/>
              <a:gd name="connsiteX1" fmla="*/ 9404 w 10000"/>
              <a:gd name="connsiteY1" fmla="*/ 10000 h 10000"/>
              <a:gd name="connsiteX2" fmla="*/ 6592 w 10000"/>
              <a:gd name="connsiteY2" fmla="*/ 7961 h 10000"/>
              <a:gd name="connsiteX3" fmla="*/ 6767 w 10000"/>
              <a:gd name="connsiteY3" fmla="*/ 7573 h 10000"/>
              <a:gd name="connsiteX4" fmla="*/ 6943 w 10000"/>
              <a:gd name="connsiteY4" fmla="*/ 7023 h 10000"/>
              <a:gd name="connsiteX5" fmla="*/ 6767 w 10000"/>
              <a:gd name="connsiteY5" fmla="*/ 5146 h 10000"/>
              <a:gd name="connsiteX6" fmla="*/ 3603 w 10000"/>
              <a:gd name="connsiteY6" fmla="*/ 3625 h 10000"/>
              <a:gd name="connsiteX7" fmla="*/ 967 w 10000"/>
              <a:gd name="connsiteY7" fmla="*/ 2492 h 10000"/>
              <a:gd name="connsiteX8" fmla="*/ 2724 w 10000"/>
              <a:gd name="connsiteY8" fmla="*/ 0 h 10000"/>
              <a:gd name="connsiteX9" fmla="*/ 3252 w 10000"/>
              <a:gd name="connsiteY9" fmla="*/ 65 h 10000"/>
              <a:gd name="connsiteX10" fmla="*/ 3076 w 10000"/>
              <a:gd name="connsiteY10" fmla="*/ 194 h 10000"/>
              <a:gd name="connsiteX11" fmla="*/ 7822 w 10000"/>
              <a:gd name="connsiteY11" fmla="*/ 5081 h 10000"/>
              <a:gd name="connsiteX12" fmla="*/ 7998 w 10000"/>
              <a:gd name="connsiteY12" fmla="*/ 7023 h 10000"/>
              <a:gd name="connsiteX13" fmla="*/ 7822 w 10000"/>
              <a:gd name="connsiteY13" fmla="*/ 7573 h 10000"/>
              <a:gd name="connsiteX14" fmla="*/ 7646 w 10000"/>
              <a:gd name="connsiteY14" fmla="*/ 7994 h 10000"/>
              <a:gd name="connsiteX15" fmla="*/ 9579 w 10000"/>
              <a:gd name="connsiteY15" fmla="*/ 9806 h 10000"/>
              <a:gd name="connsiteX16" fmla="*/ 9931 w 10000"/>
              <a:gd name="connsiteY16" fmla="*/ 9935 h 10000"/>
              <a:gd name="connsiteX17" fmla="*/ 9579 w 10000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3603 w 10492"/>
              <a:gd name="connsiteY6" fmla="*/ 3625 h 10000"/>
              <a:gd name="connsiteX7" fmla="*/ 967 w 10492"/>
              <a:gd name="connsiteY7" fmla="*/ 2492 h 10000"/>
              <a:gd name="connsiteX8" fmla="*/ 2724 w 10492"/>
              <a:gd name="connsiteY8" fmla="*/ 0 h 10000"/>
              <a:gd name="connsiteX9" fmla="*/ 3252 w 10492"/>
              <a:gd name="connsiteY9" fmla="*/ 65 h 10000"/>
              <a:gd name="connsiteX10" fmla="*/ 3076 w 10492"/>
              <a:gd name="connsiteY10" fmla="*/ 194 h 10000"/>
              <a:gd name="connsiteX11" fmla="*/ 10377 w 10492"/>
              <a:gd name="connsiteY11" fmla="*/ 4865 h 10000"/>
              <a:gd name="connsiteX12" fmla="*/ 7998 w 10492"/>
              <a:gd name="connsiteY12" fmla="*/ 7023 h 10000"/>
              <a:gd name="connsiteX13" fmla="*/ 7822 w 10492"/>
              <a:gd name="connsiteY13" fmla="*/ 7573 h 10000"/>
              <a:gd name="connsiteX14" fmla="*/ 7646 w 10492"/>
              <a:gd name="connsiteY14" fmla="*/ 7994 h 10000"/>
              <a:gd name="connsiteX15" fmla="*/ 9579 w 10492"/>
              <a:gd name="connsiteY15" fmla="*/ 9806 h 10000"/>
              <a:gd name="connsiteX16" fmla="*/ 9931 w 10492"/>
              <a:gd name="connsiteY16" fmla="*/ 9935 h 10000"/>
              <a:gd name="connsiteX17" fmla="*/ 9579 w 10492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967 w 10492"/>
              <a:gd name="connsiteY6" fmla="*/ 2492 h 10000"/>
              <a:gd name="connsiteX7" fmla="*/ 2724 w 10492"/>
              <a:gd name="connsiteY7" fmla="*/ 0 h 10000"/>
              <a:gd name="connsiteX8" fmla="*/ 3252 w 10492"/>
              <a:gd name="connsiteY8" fmla="*/ 65 h 10000"/>
              <a:gd name="connsiteX9" fmla="*/ 3076 w 10492"/>
              <a:gd name="connsiteY9" fmla="*/ 194 h 10000"/>
              <a:gd name="connsiteX10" fmla="*/ 10377 w 10492"/>
              <a:gd name="connsiteY10" fmla="*/ 4865 h 10000"/>
              <a:gd name="connsiteX11" fmla="*/ 7998 w 10492"/>
              <a:gd name="connsiteY11" fmla="*/ 7023 h 10000"/>
              <a:gd name="connsiteX12" fmla="*/ 7822 w 10492"/>
              <a:gd name="connsiteY12" fmla="*/ 7573 h 10000"/>
              <a:gd name="connsiteX13" fmla="*/ 7646 w 10492"/>
              <a:gd name="connsiteY13" fmla="*/ 7994 h 10000"/>
              <a:gd name="connsiteX14" fmla="*/ 9579 w 10492"/>
              <a:gd name="connsiteY14" fmla="*/ 9806 h 10000"/>
              <a:gd name="connsiteX15" fmla="*/ 9931 w 10492"/>
              <a:gd name="connsiteY15" fmla="*/ 9935 h 10000"/>
              <a:gd name="connsiteX16" fmla="*/ 9579 w 10492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7822 w 10865"/>
              <a:gd name="connsiteY12" fmla="*/ 7573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10387 w 10865"/>
              <a:gd name="connsiteY13" fmla="*/ 8389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5859 w 10865"/>
              <a:gd name="connsiteY0" fmla="*/ 10287 h 10287"/>
              <a:gd name="connsiteX1" fmla="*/ 9404 w 10865"/>
              <a:gd name="connsiteY1" fmla="*/ 10000 h 10287"/>
              <a:gd name="connsiteX2" fmla="*/ 6592 w 10865"/>
              <a:gd name="connsiteY2" fmla="*/ 7961 h 10287"/>
              <a:gd name="connsiteX3" fmla="*/ 6767 w 10865"/>
              <a:gd name="connsiteY3" fmla="*/ 7573 h 10287"/>
              <a:gd name="connsiteX4" fmla="*/ 6943 w 10865"/>
              <a:gd name="connsiteY4" fmla="*/ 7023 h 10287"/>
              <a:gd name="connsiteX5" fmla="*/ 6767 w 10865"/>
              <a:gd name="connsiteY5" fmla="*/ 5146 h 10287"/>
              <a:gd name="connsiteX6" fmla="*/ 967 w 10865"/>
              <a:gd name="connsiteY6" fmla="*/ 2492 h 10287"/>
              <a:gd name="connsiteX7" fmla="*/ 2724 w 10865"/>
              <a:gd name="connsiteY7" fmla="*/ 0 h 10287"/>
              <a:gd name="connsiteX8" fmla="*/ 3252 w 10865"/>
              <a:gd name="connsiteY8" fmla="*/ 65 h 10287"/>
              <a:gd name="connsiteX9" fmla="*/ 3076 w 10865"/>
              <a:gd name="connsiteY9" fmla="*/ 194 h 10287"/>
              <a:gd name="connsiteX10" fmla="*/ 10377 w 10865"/>
              <a:gd name="connsiteY10" fmla="*/ 4865 h 10287"/>
              <a:gd name="connsiteX11" fmla="*/ 10563 w 10865"/>
              <a:gd name="connsiteY11" fmla="*/ 6915 h 10287"/>
              <a:gd name="connsiteX12" fmla="*/ 10759 w 10865"/>
              <a:gd name="connsiteY12" fmla="*/ 7609 h 10287"/>
              <a:gd name="connsiteX13" fmla="*/ 10387 w 10865"/>
              <a:gd name="connsiteY13" fmla="*/ 8389 h 10287"/>
              <a:gd name="connsiteX14" fmla="*/ 9579 w 10865"/>
              <a:gd name="connsiteY14" fmla="*/ 9806 h 10287"/>
              <a:gd name="connsiteX15" fmla="*/ 9931 w 10865"/>
              <a:gd name="connsiteY15" fmla="*/ 9935 h 10287"/>
              <a:gd name="connsiteX16" fmla="*/ 5859 w 10865"/>
              <a:gd name="connsiteY16" fmla="*/ 10287 h 10287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9579 w 10865"/>
              <a:gd name="connsiteY14" fmla="*/ 9806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5859 w 10865"/>
              <a:gd name="connsiteY14" fmla="*/ 9051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5265"/>
              <a:gd name="connsiteY0" fmla="*/ 10287 h 10341"/>
              <a:gd name="connsiteX1" fmla="*/ 9404 w 15265"/>
              <a:gd name="connsiteY1" fmla="*/ 10000 h 10341"/>
              <a:gd name="connsiteX2" fmla="*/ 6592 w 15265"/>
              <a:gd name="connsiteY2" fmla="*/ 7961 h 10341"/>
              <a:gd name="connsiteX3" fmla="*/ 6767 w 15265"/>
              <a:gd name="connsiteY3" fmla="*/ 7573 h 10341"/>
              <a:gd name="connsiteX4" fmla="*/ 6943 w 15265"/>
              <a:gd name="connsiteY4" fmla="*/ 7023 h 10341"/>
              <a:gd name="connsiteX5" fmla="*/ 6767 w 15265"/>
              <a:gd name="connsiteY5" fmla="*/ 5146 h 10341"/>
              <a:gd name="connsiteX6" fmla="*/ 967 w 15265"/>
              <a:gd name="connsiteY6" fmla="*/ 2492 h 10341"/>
              <a:gd name="connsiteX7" fmla="*/ 2724 w 15265"/>
              <a:gd name="connsiteY7" fmla="*/ 0 h 10341"/>
              <a:gd name="connsiteX8" fmla="*/ 3252 w 15265"/>
              <a:gd name="connsiteY8" fmla="*/ 65 h 10341"/>
              <a:gd name="connsiteX9" fmla="*/ 3076 w 15265"/>
              <a:gd name="connsiteY9" fmla="*/ 194 h 10341"/>
              <a:gd name="connsiteX10" fmla="*/ 10377 w 15265"/>
              <a:gd name="connsiteY10" fmla="*/ 4865 h 10341"/>
              <a:gd name="connsiteX11" fmla="*/ 10563 w 15265"/>
              <a:gd name="connsiteY11" fmla="*/ 6915 h 10341"/>
              <a:gd name="connsiteX12" fmla="*/ 10759 w 15265"/>
              <a:gd name="connsiteY12" fmla="*/ 7609 h 10341"/>
              <a:gd name="connsiteX13" fmla="*/ 10387 w 15265"/>
              <a:gd name="connsiteY13" fmla="*/ 8389 h 10341"/>
              <a:gd name="connsiteX14" fmla="*/ 15257 w 15265"/>
              <a:gd name="connsiteY14" fmla="*/ 9806 h 10341"/>
              <a:gd name="connsiteX15" fmla="*/ 4449 w 15265"/>
              <a:gd name="connsiteY15" fmla="*/ 9430 h 10341"/>
              <a:gd name="connsiteX16" fmla="*/ 5859 w 15265"/>
              <a:gd name="connsiteY16" fmla="*/ 10287 h 10341"/>
              <a:gd name="connsiteX0" fmla="*/ 5859 w 15257"/>
              <a:gd name="connsiteY0" fmla="*/ 10287 h 10341"/>
              <a:gd name="connsiteX1" fmla="*/ 9404 w 15257"/>
              <a:gd name="connsiteY1" fmla="*/ 10000 h 10341"/>
              <a:gd name="connsiteX2" fmla="*/ 6592 w 15257"/>
              <a:gd name="connsiteY2" fmla="*/ 7961 h 10341"/>
              <a:gd name="connsiteX3" fmla="*/ 6767 w 15257"/>
              <a:gd name="connsiteY3" fmla="*/ 7573 h 10341"/>
              <a:gd name="connsiteX4" fmla="*/ 6943 w 15257"/>
              <a:gd name="connsiteY4" fmla="*/ 7023 h 10341"/>
              <a:gd name="connsiteX5" fmla="*/ 6767 w 15257"/>
              <a:gd name="connsiteY5" fmla="*/ 5146 h 10341"/>
              <a:gd name="connsiteX6" fmla="*/ 967 w 15257"/>
              <a:gd name="connsiteY6" fmla="*/ 2492 h 10341"/>
              <a:gd name="connsiteX7" fmla="*/ 2724 w 15257"/>
              <a:gd name="connsiteY7" fmla="*/ 0 h 10341"/>
              <a:gd name="connsiteX8" fmla="*/ 3252 w 15257"/>
              <a:gd name="connsiteY8" fmla="*/ 65 h 10341"/>
              <a:gd name="connsiteX9" fmla="*/ 3076 w 15257"/>
              <a:gd name="connsiteY9" fmla="*/ 194 h 10341"/>
              <a:gd name="connsiteX10" fmla="*/ 10377 w 15257"/>
              <a:gd name="connsiteY10" fmla="*/ 4865 h 10341"/>
              <a:gd name="connsiteX11" fmla="*/ 10563 w 15257"/>
              <a:gd name="connsiteY11" fmla="*/ 6915 h 10341"/>
              <a:gd name="connsiteX12" fmla="*/ 10759 w 15257"/>
              <a:gd name="connsiteY12" fmla="*/ 7609 h 10341"/>
              <a:gd name="connsiteX13" fmla="*/ 10387 w 15257"/>
              <a:gd name="connsiteY13" fmla="*/ 8389 h 10341"/>
              <a:gd name="connsiteX14" fmla="*/ 15257 w 15257"/>
              <a:gd name="connsiteY14" fmla="*/ 9806 h 10341"/>
              <a:gd name="connsiteX15" fmla="*/ 14354 w 15257"/>
              <a:gd name="connsiteY15" fmla="*/ 10275 h 10341"/>
              <a:gd name="connsiteX16" fmla="*/ 4449 w 15257"/>
              <a:gd name="connsiteY16" fmla="*/ 9430 h 10341"/>
              <a:gd name="connsiteX17" fmla="*/ 5859 w 15257"/>
              <a:gd name="connsiteY17" fmla="*/ 10287 h 10341"/>
              <a:gd name="connsiteX0" fmla="*/ 5859 w 15257"/>
              <a:gd name="connsiteY0" fmla="*/ 10287 h 18996"/>
              <a:gd name="connsiteX1" fmla="*/ 9404 w 15257"/>
              <a:gd name="connsiteY1" fmla="*/ 10000 h 18996"/>
              <a:gd name="connsiteX2" fmla="*/ 6592 w 15257"/>
              <a:gd name="connsiteY2" fmla="*/ 7961 h 18996"/>
              <a:gd name="connsiteX3" fmla="*/ 6767 w 15257"/>
              <a:gd name="connsiteY3" fmla="*/ 7573 h 18996"/>
              <a:gd name="connsiteX4" fmla="*/ 6943 w 15257"/>
              <a:gd name="connsiteY4" fmla="*/ 7023 h 18996"/>
              <a:gd name="connsiteX5" fmla="*/ 6767 w 15257"/>
              <a:gd name="connsiteY5" fmla="*/ 5146 h 18996"/>
              <a:gd name="connsiteX6" fmla="*/ 967 w 15257"/>
              <a:gd name="connsiteY6" fmla="*/ 2492 h 18996"/>
              <a:gd name="connsiteX7" fmla="*/ 2724 w 15257"/>
              <a:gd name="connsiteY7" fmla="*/ 0 h 18996"/>
              <a:gd name="connsiteX8" fmla="*/ 3252 w 15257"/>
              <a:gd name="connsiteY8" fmla="*/ 65 h 18996"/>
              <a:gd name="connsiteX9" fmla="*/ 3076 w 15257"/>
              <a:gd name="connsiteY9" fmla="*/ 194 h 18996"/>
              <a:gd name="connsiteX10" fmla="*/ 10377 w 15257"/>
              <a:gd name="connsiteY10" fmla="*/ 4865 h 18996"/>
              <a:gd name="connsiteX11" fmla="*/ 10563 w 15257"/>
              <a:gd name="connsiteY11" fmla="*/ 6915 h 18996"/>
              <a:gd name="connsiteX12" fmla="*/ 10759 w 15257"/>
              <a:gd name="connsiteY12" fmla="*/ 7609 h 18996"/>
              <a:gd name="connsiteX13" fmla="*/ 10387 w 15257"/>
              <a:gd name="connsiteY13" fmla="*/ 8389 h 18996"/>
              <a:gd name="connsiteX14" fmla="*/ 15257 w 15257"/>
              <a:gd name="connsiteY14" fmla="*/ 9806 h 18996"/>
              <a:gd name="connsiteX15" fmla="*/ 14354 w 15257"/>
              <a:gd name="connsiteY15" fmla="*/ 10275 h 18996"/>
              <a:gd name="connsiteX16" fmla="*/ 11823 w 15257"/>
              <a:gd name="connsiteY16" fmla="*/ 18996 h 18996"/>
              <a:gd name="connsiteX17" fmla="*/ 5859 w 15257"/>
              <a:gd name="connsiteY17" fmla="*/ 10287 h 18996"/>
              <a:gd name="connsiteX0" fmla="*/ 5859 w 15257"/>
              <a:gd name="connsiteY0" fmla="*/ 10287 h 10328"/>
              <a:gd name="connsiteX1" fmla="*/ 9404 w 15257"/>
              <a:gd name="connsiteY1" fmla="*/ 10000 h 10328"/>
              <a:gd name="connsiteX2" fmla="*/ 6592 w 15257"/>
              <a:gd name="connsiteY2" fmla="*/ 7961 h 10328"/>
              <a:gd name="connsiteX3" fmla="*/ 6767 w 15257"/>
              <a:gd name="connsiteY3" fmla="*/ 7573 h 10328"/>
              <a:gd name="connsiteX4" fmla="*/ 6943 w 15257"/>
              <a:gd name="connsiteY4" fmla="*/ 7023 h 10328"/>
              <a:gd name="connsiteX5" fmla="*/ 6767 w 15257"/>
              <a:gd name="connsiteY5" fmla="*/ 5146 h 10328"/>
              <a:gd name="connsiteX6" fmla="*/ 967 w 15257"/>
              <a:gd name="connsiteY6" fmla="*/ 2492 h 10328"/>
              <a:gd name="connsiteX7" fmla="*/ 2724 w 15257"/>
              <a:gd name="connsiteY7" fmla="*/ 0 h 10328"/>
              <a:gd name="connsiteX8" fmla="*/ 3252 w 15257"/>
              <a:gd name="connsiteY8" fmla="*/ 65 h 10328"/>
              <a:gd name="connsiteX9" fmla="*/ 3076 w 15257"/>
              <a:gd name="connsiteY9" fmla="*/ 194 h 10328"/>
              <a:gd name="connsiteX10" fmla="*/ 10377 w 15257"/>
              <a:gd name="connsiteY10" fmla="*/ 4865 h 10328"/>
              <a:gd name="connsiteX11" fmla="*/ 10563 w 15257"/>
              <a:gd name="connsiteY11" fmla="*/ 6915 h 10328"/>
              <a:gd name="connsiteX12" fmla="*/ 10759 w 15257"/>
              <a:gd name="connsiteY12" fmla="*/ 7609 h 10328"/>
              <a:gd name="connsiteX13" fmla="*/ 10387 w 15257"/>
              <a:gd name="connsiteY13" fmla="*/ 8389 h 10328"/>
              <a:gd name="connsiteX14" fmla="*/ 15257 w 15257"/>
              <a:gd name="connsiteY14" fmla="*/ 9806 h 10328"/>
              <a:gd name="connsiteX15" fmla="*/ 14354 w 15257"/>
              <a:gd name="connsiteY15" fmla="*/ 10275 h 10328"/>
              <a:gd name="connsiteX16" fmla="*/ 5859 w 15257"/>
              <a:gd name="connsiteY16" fmla="*/ 10287 h 10328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09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81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7094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387 w 15257"/>
              <a:gd name="connsiteY11" fmla="*/ 8389 h 10303"/>
              <a:gd name="connsiteX12" fmla="*/ 15257 w 15257"/>
              <a:gd name="connsiteY12" fmla="*/ 9806 h 10303"/>
              <a:gd name="connsiteX13" fmla="*/ 14354 w 15257"/>
              <a:gd name="connsiteY13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943 w 15257"/>
              <a:gd name="connsiteY3" fmla="*/ 7023 h 10303"/>
              <a:gd name="connsiteX4" fmla="*/ 6767 w 15257"/>
              <a:gd name="connsiteY4" fmla="*/ 5146 h 10303"/>
              <a:gd name="connsiteX5" fmla="*/ 967 w 15257"/>
              <a:gd name="connsiteY5" fmla="*/ 2492 h 10303"/>
              <a:gd name="connsiteX6" fmla="*/ 2724 w 15257"/>
              <a:gd name="connsiteY6" fmla="*/ 0 h 10303"/>
              <a:gd name="connsiteX7" fmla="*/ 3252 w 15257"/>
              <a:gd name="connsiteY7" fmla="*/ 65 h 10303"/>
              <a:gd name="connsiteX8" fmla="*/ 3076 w 15257"/>
              <a:gd name="connsiteY8" fmla="*/ 194 h 10303"/>
              <a:gd name="connsiteX9" fmla="*/ 10377 w 15257"/>
              <a:gd name="connsiteY9" fmla="*/ 4865 h 10303"/>
              <a:gd name="connsiteX10" fmla="*/ 10387 w 15257"/>
              <a:gd name="connsiteY10" fmla="*/ 8389 h 10303"/>
              <a:gd name="connsiteX11" fmla="*/ 15257 w 15257"/>
              <a:gd name="connsiteY11" fmla="*/ 9806 h 10303"/>
              <a:gd name="connsiteX12" fmla="*/ 14354 w 15257"/>
              <a:gd name="connsiteY12" fmla="*/ 10275 h 10303"/>
              <a:gd name="connsiteX0" fmla="*/ 14354 w 15257"/>
              <a:gd name="connsiteY0" fmla="*/ 10275 h 10353"/>
              <a:gd name="connsiteX1" fmla="*/ 9404 w 15257"/>
              <a:gd name="connsiteY1" fmla="*/ 10000 h 10353"/>
              <a:gd name="connsiteX2" fmla="*/ 6943 w 15257"/>
              <a:gd name="connsiteY2" fmla="*/ 7023 h 10353"/>
              <a:gd name="connsiteX3" fmla="*/ 6767 w 15257"/>
              <a:gd name="connsiteY3" fmla="*/ 5146 h 10353"/>
              <a:gd name="connsiteX4" fmla="*/ 967 w 15257"/>
              <a:gd name="connsiteY4" fmla="*/ 2492 h 10353"/>
              <a:gd name="connsiteX5" fmla="*/ 2724 w 15257"/>
              <a:gd name="connsiteY5" fmla="*/ 0 h 10353"/>
              <a:gd name="connsiteX6" fmla="*/ 3252 w 15257"/>
              <a:gd name="connsiteY6" fmla="*/ 65 h 10353"/>
              <a:gd name="connsiteX7" fmla="*/ 3076 w 15257"/>
              <a:gd name="connsiteY7" fmla="*/ 194 h 10353"/>
              <a:gd name="connsiteX8" fmla="*/ 10377 w 15257"/>
              <a:gd name="connsiteY8" fmla="*/ 4865 h 10353"/>
              <a:gd name="connsiteX9" fmla="*/ 10387 w 15257"/>
              <a:gd name="connsiteY9" fmla="*/ 8389 h 10353"/>
              <a:gd name="connsiteX10" fmla="*/ 15257 w 15257"/>
              <a:gd name="connsiteY10" fmla="*/ 9806 h 10353"/>
              <a:gd name="connsiteX11" fmla="*/ 14354 w 15257"/>
              <a:gd name="connsiteY11" fmla="*/ 10275 h 10353"/>
              <a:gd name="connsiteX0" fmla="*/ 14354 w 14359"/>
              <a:gd name="connsiteY0" fmla="*/ 10275 h 10450"/>
              <a:gd name="connsiteX1" fmla="*/ 9404 w 14359"/>
              <a:gd name="connsiteY1" fmla="*/ 10000 h 10450"/>
              <a:gd name="connsiteX2" fmla="*/ 6943 w 14359"/>
              <a:gd name="connsiteY2" fmla="*/ 7023 h 10450"/>
              <a:gd name="connsiteX3" fmla="*/ 6767 w 14359"/>
              <a:gd name="connsiteY3" fmla="*/ 5146 h 10450"/>
              <a:gd name="connsiteX4" fmla="*/ 967 w 14359"/>
              <a:gd name="connsiteY4" fmla="*/ 2492 h 10450"/>
              <a:gd name="connsiteX5" fmla="*/ 2724 w 14359"/>
              <a:gd name="connsiteY5" fmla="*/ 0 h 10450"/>
              <a:gd name="connsiteX6" fmla="*/ 3252 w 14359"/>
              <a:gd name="connsiteY6" fmla="*/ 65 h 10450"/>
              <a:gd name="connsiteX7" fmla="*/ 3076 w 14359"/>
              <a:gd name="connsiteY7" fmla="*/ 194 h 10450"/>
              <a:gd name="connsiteX8" fmla="*/ 10377 w 14359"/>
              <a:gd name="connsiteY8" fmla="*/ 4865 h 10450"/>
              <a:gd name="connsiteX9" fmla="*/ 10387 w 14359"/>
              <a:gd name="connsiteY9" fmla="*/ 8389 h 10450"/>
              <a:gd name="connsiteX10" fmla="*/ 14354 w 14359"/>
              <a:gd name="connsiteY10" fmla="*/ 10275 h 1045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3076 w 14359"/>
              <a:gd name="connsiteY7" fmla="*/ 194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5211 w 14359"/>
              <a:gd name="connsiteY7" fmla="*/ 408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10377 w 14359"/>
              <a:gd name="connsiteY7" fmla="*/ 4865 h 10340"/>
              <a:gd name="connsiteX8" fmla="*/ 10387 w 14359"/>
              <a:gd name="connsiteY8" fmla="*/ 8389 h 10340"/>
              <a:gd name="connsiteX9" fmla="*/ 14354 w 14359"/>
              <a:gd name="connsiteY9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10377 w 14359"/>
              <a:gd name="connsiteY6" fmla="*/ 4865 h 10340"/>
              <a:gd name="connsiteX7" fmla="*/ 10387 w 14359"/>
              <a:gd name="connsiteY7" fmla="*/ 8389 h 10340"/>
              <a:gd name="connsiteX8" fmla="*/ 14354 w 14359"/>
              <a:gd name="connsiteY8" fmla="*/ 10275 h 10340"/>
              <a:gd name="connsiteX0" fmla="*/ 11693 w 11698"/>
              <a:gd name="connsiteY0" fmla="*/ 10275 h 10340"/>
              <a:gd name="connsiteX1" fmla="*/ 5385 w 11698"/>
              <a:gd name="connsiteY1" fmla="*/ 9392 h 10340"/>
              <a:gd name="connsiteX2" fmla="*/ 4282 w 11698"/>
              <a:gd name="connsiteY2" fmla="*/ 7023 h 10340"/>
              <a:gd name="connsiteX3" fmla="*/ 4106 w 11698"/>
              <a:gd name="connsiteY3" fmla="*/ 5146 h 10340"/>
              <a:gd name="connsiteX4" fmla="*/ 63 w 11698"/>
              <a:gd name="connsiteY4" fmla="*/ 0 h 10340"/>
              <a:gd name="connsiteX5" fmla="*/ 7716 w 11698"/>
              <a:gd name="connsiteY5" fmla="*/ 4865 h 10340"/>
              <a:gd name="connsiteX6" fmla="*/ 7726 w 11698"/>
              <a:gd name="connsiteY6" fmla="*/ 8389 h 10340"/>
              <a:gd name="connsiteX7" fmla="*/ 11693 w 11698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8069 w 12051"/>
              <a:gd name="connsiteY5" fmla="*/ 4865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4981 w 12051"/>
              <a:gd name="connsiteY5" fmla="*/ 3759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55"/>
              <a:gd name="connsiteX1" fmla="*/ 5738 w 12051"/>
              <a:gd name="connsiteY1" fmla="*/ 9392 h 10355"/>
              <a:gd name="connsiteX2" fmla="*/ 3091 w 12051"/>
              <a:gd name="connsiteY2" fmla="*/ 5953 h 10355"/>
              <a:gd name="connsiteX3" fmla="*/ 567 w 12051"/>
              <a:gd name="connsiteY3" fmla="*/ 2470 h 10355"/>
              <a:gd name="connsiteX4" fmla="*/ 416 w 12051"/>
              <a:gd name="connsiteY4" fmla="*/ 0 h 10355"/>
              <a:gd name="connsiteX5" fmla="*/ 4981 w 12051"/>
              <a:gd name="connsiteY5" fmla="*/ 3759 h 10355"/>
              <a:gd name="connsiteX6" fmla="*/ 8079 w 12051"/>
              <a:gd name="connsiteY6" fmla="*/ 8389 h 10355"/>
              <a:gd name="connsiteX7" fmla="*/ 12046 w 12051"/>
              <a:gd name="connsiteY7" fmla="*/ 10275 h 10355"/>
              <a:gd name="connsiteX0" fmla="*/ 12046 w 12051"/>
              <a:gd name="connsiteY0" fmla="*/ 10275 h 10275"/>
              <a:gd name="connsiteX1" fmla="*/ 3091 w 12051"/>
              <a:gd name="connsiteY1" fmla="*/ 5953 h 10275"/>
              <a:gd name="connsiteX2" fmla="*/ 567 w 12051"/>
              <a:gd name="connsiteY2" fmla="*/ 2470 h 10275"/>
              <a:gd name="connsiteX3" fmla="*/ 416 w 12051"/>
              <a:gd name="connsiteY3" fmla="*/ 0 h 10275"/>
              <a:gd name="connsiteX4" fmla="*/ 4981 w 12051"/>
              <a:gd name="connsiteY4" fmla="*/ 3759 h 10275"/>
              <a:gd name="connsiteX5" fmla="*/ 8079 w 12051"/>
              <a:gd name="connsiteY5" fmla="*/ 8389 h 10275"/>
              <a:gd name="connsiteX6" fmla="*/ 12046 w 12051"/>
              <a:gd name="connsiteY6" fmla="*/ 10275 h 10275"/>
              <a:gd name="connsiteX0" fmla="*/ 12046 w 12054"/>
              <a:gd name="connsiteY0" fmla="*/ 10275 h 10275"/>
              <a:gd name="connsiteX1" fmla="*/ 3091 w 12054"/>
              <a:gd name="connsiteY1" fmla="*/ 5953 h 10275"/>
              <a:gd name="connsiteX2" fmla="*/ 567 w 12054"/>
              <a:gd name="connsiteY2" fmla="*/ 2470 h 10275"/>
              <a:gd name="connsiteX3" fmla="*/ 416 w 12054"/>
              <a:gd name="connsiteY3" fmla="*/ 0 h 10275"/>
              <a:gd name="connsiteX4" fmla="*/ 4981 w 12054"/>
              <a:gd name="connsiteY4" fmla="*/ 3759 h 10275"/>
              <a:gd name="connsiteX5" fmla="*/ 9237 w 12054"/>
              <a:gd name="connsiteY5" fmla="*/ 8139 h 10275"/>
              <a:gd name="connsiteX6" fmla="*/ 12046 w 12054"/>
              <a:gd name="connsiteY6" fmla="*/ 10275 h 10275"/>
              <a:gd name="connsiteX0" fmla="*/ 12046 w 14174"/>
              <a:gd name="connsiteY0" fmla="*/ 10275 h 10558"/>
              <a:gd name="connsiteX1" fmla="*/ 3091 w 14174"/>
              <a:gd name="connsiteY1" fmla="*/ 5953 h 10558"/>
              <a:gd name="connsiteX2" fmla="*/ 567 w 14174"/>
              <a:gd name="connsiteY2" fmla="*/ 2470 h 10558"/>
              <a:gd name="connsiteX3" fmla="*/ 416 w 14174"/>
              <a:gd name="connsiteY3" fmla="*/ 0 h 10558"/>
              <a:gd name="connsiteX4" fmla="*/ 4981 w 14174"/>
              <a:gd name="connsiteY4" fmla="*/ 3759 h 10558"/>
              <a:gd name="connsiteX5" fmla="*/ 9237 w 14174"/>
              <a:gd name="connsiteY5" fmla="*/ 8139 h 10558"/>
              <a:gd name="connsiteX6" fmla="*/ 12046 w 14174"/>
              <a:gd name="connsiteY6" fmla="*/ 10275 h 10558"/>
              <a:gd name="connsiteX0" fmla="*/ 12046 w 12150"/>
              <a:gd name="connsiteY0" fmla="*/ 10275 h 10275"/>
              <a:gd name="connsiteX1" fmla="*/ 3091 w 12150"/>
              <a:gd name="connsiteY1" fmla="*/ 5953 h 10275"/>
              <a:gd name="connsiteX2" fmla="*/ 567 w 12150"/>
              <a:gd name="connsiteY2" fmla="*/ 2470 h 10275"/>
              <a:gd name="connsiteX3" fmla="*/ 416 w 12150"/>
              <a:gd name="connsiteY3" fmla="*/ 0 h 10275"/>
              <a:gd name="connsiteX4" fmla="*/ 4981 w 12150"/>
              <a:gd name="connsiteY4" fmla="*/ 3759 h 10275"/>
              <a:gd name="connsiteX5" fmla="*/ 9237 w 12150"/>
              <a:gd name="connsiteY5" fmla="*/ 8139 h 10275"/>
              <a:gd name="connsiteX6" fmla="*/ 12046 w 12150"/>
              <a:gd name="connsiteY6" fmla="*/ 10275 h 10275"/>
              <a:gd name="connsiteX0" fmla="*/ 12046 w 12101"/>
              <a:gd name="connsiteY0" fmla="*/ 10275 h 10275"/>
              <a:gd name="connsiteX1" fmla="*/ 3091 w 12101"/>
              <a:gd name="connsiteY1" fmla="*/ 5953 h 10275"/>
              <a:gd name="connsiteX2" fmla="*/ 567 w 12101"/>
              <a:gd name="connsiteY2" fmla="*/ 2470 h 10275"/>
              <a:gd name="connsiteX3" fmla="*/ 416 w 12101"/>
              <a:gd name="connsiteY3" fmla="*/ 0 h 10275"/>
              <a:gd name="connsiteX4" fmla="*/ 4981 w 12101"/>
              <a:gd name="connsiteY4" fmla="*/ 3759 h 10275"/>
              <a:gd name="connsiteX5" fmla="*/ 6318 w 12101"/>
              <a:gd name="connsiteY5" fmla="*/ 6602 h 10275"/>
              <a:gd name="connsiteX6" fmla="*/ 12046 w 12101"/>
              <a:gd name="connsiteY6" fmla="*/ 10275 h 10275"/>
              <a:gd name="connsiteX0" fmla="*/ 10302 w 10379"/>
              <a:gd name="connsiteY0" fmla="*/ 10704 h 10704"/>
              <a:gd name="connsiteX1" fmla="*/ 3091 w 10379"/>
              <a:gd name="connsiteY1" fmla="*/ 5953 h 10704"/>
              <a:gd name="connsiteX2" fmla="*/ 567 w 10379"/>
              <a:gd name="connsiteY2" fmla="*/ 2470 h 10704"/>
              <a:gd name="connsiteX3" fmla="*/ 416 w 10379"/>
              <a:gd name="connsiteY3" fmla="*/ 0 h 10704"/>
              <a:gd name="connsiteX4" fmla="*/ 4981 w 10379"/>
              <a:gd name="connsiteY4" fmla="*/ 3759 h 10704"/>
              <a:gd name="connsiteX5" fmla="*/ 6318 w 10379"/>
              <a:gd name="connsiteY5" fmla="*/ 6602 h 10704"/>
              <a:gd name="connsiteX6" fmla="*/ 10302 w 10379"/>
              <a:gd name="connsiteY6" fmla="*/ 10704 h 10704"/>
              <a:gd name="connsiteX0" fmla="*/ 10302 w 10379"/>
              <a:gd name="connsiteY0" fmla="*/ 10704 h 10704"/>
              <a:gd name="connsiteX1" fmla="*/ 567 w 10379"/>
              <a:gd name="connsiteY1" fmla="*/ 2470 h 10704"/>
              <a:gd name="connsiteX2" fmla="*/ 416 w 10379"/>
              <a:gd name="connsiteY2" fmla="*/ 0 h 10704"/>
              <a:gd name="connsiteX3" fmla="*/ 4981 w 10379"/>
              <a:gd name="connsiteY3" fmla="*/ 3759 h 10704"/>
              <a:gd name="connsiteX4" fmla="*/ 6318 w 10379"/>
              <a:gd name="connsiteY4" fmla="*/ 6602 h 10704"/>
              <a:gd name="connsiteX5" fmla="*/ 10302 w 10379"/>
              <a:gd name="connsiteY5" fmla="*/ 10704 h 10704"/>
              <a:gd name="connsiteX0" fmla="*/ 10302 w 12564"/>
              <a:gd name="connsiteY0" fmla="*/ 10704 h 11091"/>
              <a:gd name="connsiteX1" fmla="*/ 567 w 12564"/>
              <a:gd name="connsiteY1" fmla="*/ 2470 h 11091"/>
              <a:gd name="connsiteX2" fmla="*/ 416 w 12564"/>
              <a:gd name="connsiteY2" fmla="*/ 0 h 11091"/>
              <a:gd name="connsiteX3" fmla="*/ 4981 w 12564"/>
              <a:gd name="connsiteY3" fmla="*/ 3759 h 11091"/>
              <a:gd name="connsiteX4" fmla="*/ 6318 w 12564"/>
              <a:gd name="connsiteY4" fmla="*/ 6602 h 11091"/>
              <a:gd name="connsiteX5" fmla="*/ 10302 w 12564"/>
              <a:gd name="connsiteY5" fmla="*/ 10704 h 11091"/>
              <a:gd name="connsiteX0" fmla="*/ 10302 w 10302"/>
              <a:gd name="connsiteY0" fmla="*/ 10704 h 10704"/>
              <a:gd name="connsiteX1" fmla="*/ 567 w 10302"/>
              <a:gd name="connsiteY1" fmla="*/ 2470 h 10704"/>
              <a:gd name="connsiteX2" fmla="*/ 416 w 10302"/>
              <a:gd name="connsiteY2" fmla="*/ 0 h 10704"/>
              <a:gd name="connsiteX3" fmla="*/ 4981 w 10302"/>
              <a:gd name="connsiteY3" fmla="*/ 3759 h 10704"/>
              <a:gd name="connsiteX4" fmla="*/ 6318 w 10302"/>
              <a:gd name="connsiteY4" fmla="*/ 6602 h 10704"/>
              <a:gd name="connsiteX5" fmla="*/ 10302 w 10302"/>
              <a:gd name="connsiteY5" fmla="*/ 10704 h 10704"/>
              <a:gd name="connsiteX0" fmla="*/ 10302 w 10384"/>
              <a:gd name="connsiteY0" fmla="*/ 10704 h 10710"/>
              <a:gd name="connsiteX1" fmla="*/ 567 w 10384"/>
              <a:gd name="connsiteY1" fmla="*/ 2470 h 10710"/>
              <a:gd name="connsiteX2" fmla="*/ 416 w 10384"/>
              <a:gd name="connsiteY2" fmla="*/ 0 h 10710"/>
              <a:gd name="connsiteX3" fmla="*/ 4981 w 10384"/>
              <a:gd name="connsiteY3" fmla="*/ 3759 h 10710"/>
              <a:gd name="connsiteX4" fmla="*/ 10302 w 10384"/>
              <a:gd name="connsiteY4" fmla="*/ 10704 h 10710"/>
              <a:gd name="connsiteX0" fmla="*/ 9983 w 10065"/>
              <a:gd name="connsiteY0" fmla="*/ 10704 h 10710"/>
              <a:gd name="connsiteX1" fmla="*/ 2591 w 10065"/>
              <a:gd name="connsiteY1" fmla="*/ 6051 h 10710"/>
              <a:gd name="connsiteX2" fmla="*/ 97 w 10065"/>
              <a:gd name="connsiteY2" fmla="*/ 0 h 10710"/>
              <a:gd name="connsiteX3" fmla="*/ 4662 w 10065"/>
              <a:gd name="connsiteY3" fmla="*/ 3759 h 10710"/>
              <a:gd name="connsiteX4" fmla="*/ 9983 w 10065"/>
              <a:gd name="connsiteY4" fmla="*/ 10704 h 10710"/>
              <a:gd name="connsiteX0" fmla="*/ 9983 w 9983"/>
              <a:gd name="connsiteY0" fmla="*/ 10704 h 10704"/>
              <a:gd name="connsiteX1" fmla="*/ 2591 w 9983"/>
              <a:gd name="connsiteY1" fmla="*/ 6051 h 10704"/>
              <a:gd name="connsiteX2" fmla="*/ 97 w 9983"/>
              <a:gd name="connsiteY2" fmla="*/ 0 h 10704"/>
              <a:gd name="connsiteX3" fmla="*/ 4662 w 9983"/>
              <a:gd name="connsiteY3" fmla="*/ 3759 h 10704"/>
              <a:gd name="connsiteX4" fmla="*/ 9983 w 9983"/>
              <a:gd name="connsiteY4" fmla="*/ 10704 h 10704"/>
              <a:gd name="connsiteX0" fmla="*/ 9976 w 9976"/>
              <a:gd name="connsiteY0" fmla="*/ 10000 h 10000"/>
              <a:gd name="connsiteX1" fmla="*/ 2571 w 9976"/>
              <a:gd name="connsiteY1" fmla="*/ 5653 h 10000"/>
              <a:gd name="connsiteX2" fmla="*/ 73 w 9976"/>
              <a:gd name="connsiteY2" fmla="*/ 0 h 10000"/>
              <a:gd name="connsiteX3" fmla="*/ 4646 w 9976"/>
              <a:gd name="connsiteY3" fmla="*/ 3512 h 10000"/>
              <a:gd name="connsiteX4" fmla="*/ 9976 w 9976"/>
              <a:gd name="connsiteY4" fmla="*/ 10000 h 10000"/>
              <a:gd name="connsiteX0" fmla="*/ 12330 w 12330"/>
              <a:gd name="connsiteY0" fmla="*/ 10167 h 10167"/>
              <a:gd name="connsiteX1" fmla="*/ 4907 w 12330"/>
              <a:gd name="connsiteY1" fmla="*/ 5820 h 10167"/>
              <a:gd name="connsiteX2" fmla="*/ 44 w 12330"/>
              <a:gd name="connsiteY2" fmla="*/ 0 h 10167"/>
              <a:gd name="connsiteX3" fmla="*/ 6987 w 12330"/>
              <a:gd name="connsiteY3" fmla="*/ 3679 h 10167"/>
              <a:gd name="connsiteX4" fmla="*/ 12330 w 12330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943 w 12286"/>
              <a:gd name="connsiteY3" fmla="*/ 3679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6156 w 12286"/>
              <a:gd name="connsiteY2" fmla="*/ 4081 h 10167"/>
              <a:gd name="connsiteX3" fmla="*/ 12286 w 12286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3030" h="10205">
                <a:moveTo>
                  <a:pt x="13030" y="10205"/>
                </a:moveTo>
                <a:cubicBezTo>
                  <a:pt x="-844" y="9738"/>
                  <a:pt x="11133" y="1343"/>
                  <a:pt x="0" y="0"/>
                </a:cubicBezTo>
                <a:cubicBezTo>
                  <a:pt x="15687" y="1132"/>
                  <a:pt x="1171" y="9279"/>
                  <a:pt x="13030" y="10205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5" name="Freeform 39"/>
          <xdr:cNvSpPr>
            <a:spLocks/>
          </xdr:cNvSpPr>
        </xdr:nvSpPr>
        <xdr:spPr bwMode="auto">
          <a:xfrm rot="20774483" flipH="1" flipV="1">
            <a:off x="7850821" y="3202632"/>
            <a:ext cx="198672" cy="226525"/>
          </a:xfrm>
          <a:custGeom>
            <a:avLst/>
            <a:gdLst>
              <a:gd name="T0" fmla="*/ 8 w 62"/>
              <a:gd name="T1" fmla="*/ 26 h 57"/>
              <a:gd name="T2" fmla="*/ 62 w 62"/>
              <a:gd name="T3" fmla="*/ 34 h 57"/>
              <a:gd name="T4" fmla="*/ 0 w 62"/>
              <a:gd name="T5" fmla="*/ 32 h 57"/>
              <a:gd name="T6" fmla="*/ 8 w 62"/>
              <a:gd name="T7" fmla="*/ 26 h 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2" h="57">
                <a:moveTo>
                  <a:pt x="8" y="26"/>
                </a:moveTo>
                <a:cubicBezTo>
                  <a:pt x="32" y="10"/>
                  <a:pt x="42" y="0"/>
                  <a:pt x="62" y="34"/>
                </a:cubicBezTo>
                <a:cubicBezTo>
                  <a:pt x="44" y="57"/>
                  <a:pt x="18" y="33"/>
                  <a:pt x="0" y="32"/>
                </a:cubicBezTo>
                <a:lnTo>
                  <a:pt x="8" y="26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6" name="Freeform 40"/>
          <xdr:cNvSpPr>
            <a:spLocks/>
          </xdr:cNvSpPr>
        </xdr:nvSpPr>
        <xdr:spPr bwMode="auto">
          <a:xfrm rot="1589944" flipH="1" flipV="1">
            <a:off x="7701862" y="3027781"/>
            <a:ext cx="214394" cy="263836"/>
          </a:xfrm>
          <a:custGeom>
            <a:avLst/>
            <a:gdLst>
              <a:gd name="T0" fmla="*/ 51 w 51"/>
              <a:gd name="T1" fmla="*/ 56 h 63"/>
              <a:gd name="T2" fmla="*/ 30 w 51"/>
              <a:gd name="T3" fmla="*/ 0 h 63"/>
              <a:gd name="T4" fmla="*/ 45 w 51"/>
              <a:gd name="T5" fmla="*/ 46 h 63"/>
              <a:gd name="T6" fmla="*/ 51 w 51"/>
              <a:gd name="T7" fmla="*/ 56 h 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1" h="63">
                <a:moveTo>
                  <a:pt x="51" y="56"/>
                </a:moveTo>
                <a:cubicBezTo>
                  <a:pt x="23" y="63"/>
                  <a:pt x="0" y="17"/>
                  <a:pt x="30" y="0"/>
                </a:cubicBezTo>
                <a:cubicBezTo>
                  <a:pt x="45" y="14"/>
                  <a:pt x="44" y="42"/>
                  <a:pt x="45" y="46"/>
                </a:cubicBezTo>
                <a:cubicBezTo>
                  <a:pt x="47" y="52"/>
                  <a:pt x="51" y="56"/>
                  <a:pt x="51" y="56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7" name="Freeform 41"/>
          <xdr:cNvSpPr>
            <a:spLocks/>
          </xdr:cNvSpPr>
        </xdr:nvSpPr>
        <xdr:spPr bwMode="auto">
          <a:xfrm rot="7925879" flipH="1" flipV="1">
            <a:off x="7927931" y="3400303"/>
            <a:ext cx="161417" cy="198170"/>
          </a:xfrm>
          <a:custGeom>
            <a:avLst/>
            <a:gdLst>
              <a:gd name="T0" fmla="*/ 28 w 49"/>
              <a:gd name="T1" fmla="*/ 55 h 62"/>
              <a:gd name="T2" fmla="*/ 25 w 49"/>
              <a:gd name="T3" fmla="*/ 0 h 62"/>
              <a:gd name="T4" fmla="*/ 19 w 49"/>
              <a:gd name="T5" fmla="*/ 62 h 62"/>
              <a:gd name="T6" fmla="*/ 28 w 49"/>
              <a:gd name="T7" fmla="*/ 55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49" h="62">
                <a:moveTo>
                  <a:pt x="28" y="55"/>
                </a:moveTo>
                <a:cubicBezTo>
                  <a:pt x="49" y="41"/>
                  <a:pt x="42" y="17"/>
                  <a:pt x="25" y="0"/>
                </a:cubicBezTo>
                <a:cubicBezTo>
                  <a:pt x="0" y="11"/>
                  <a:pt x="8" y="42"/>
                  <a:pt x="19" y="62"/>
                </a:cubicBezTo>
                <a:lnTo>
                  <a:pt x="28" y="55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8" name="Freeform 49"/>
          <xdr:cNvSpPr>
            <a:spLocks/>
          </xdr:cNvSpPr>
        </xdr:nvSpPr>
        <xdr:spPr bwMode="auto">
          <a:xfrm rot="4721711" flipH="1">
            <a:off x="7361074" y="2994496"/>
            <a:ext cx="232935" cy="835618"/>
          </a:xfrm>
          <a:custGeom>
            <a:avLst/>
            <a:gdLst>
              <a:gd name="T0" fmla="*/ 63 w 66"/>
              <a:gd name="T1" fmla="*/ 309 h 309"/>
              <a:gd name="T2" fmla="*/ 62 w 66"/>
              <a:gd name="T3" fmla="*/ 309 h 309"/>
              <a:gd name="T4" fmla="*/ 46 w 66"/>
              <a:gd name="T5" fmla="*/ 246 h 309"/>
              <a:gd name="T6" fmla="*/ 47 w 66"/>
              <a:gd name="T7" fmla="*/ 234 h 309"/>
              <a:gd name="T8" fmla="*/ 48 w 66"/>
              <a:gd name="T9" fmla="*/ 217 h 309"/>
              <a:gd name="T10" fmla="*/ 47 w 66"/>
              <a:gd name="T11" fmla="*/ 159 h 309"/>
              <a:gd name="T12" fmla="*/ 29 w 66"/>
              <a:gd name="T13" fmla="*/ 112 h 309"/>
              <a:gd name="T14" fmla="*/ 14 w 66"/>
              <a:gd name="T15" fmla="*/ 77 h 309"/>
              <a:gd name="T16" fmla="*/ 24 w 66"/>
              <a:gd name="T17" fmla="*/ 0 h 309"/>
              <a:gd name="T18" fmla="*/ 27 w 66"/>
              <a:gd name="T19" fmla="*/ 2 h 309"/>
              <a:gd name="T20" fmla="*/ 26 w 66"/>
              <a:gd name="T21" fmla="*/ 6 h 309"/>
              <a:gd name="T22" fmla="*/ 20 w 66"/>
              <a:gd name="T23" fmla="*/ 76 h 309"/>
              <a:gd name="T24" fmla="*/ 34 w 66"/>
              <a:gd name="T25" fmla="*/ 108 h 309"/>
              <a:gd name="T26" fmla="*/ 53 w 66"/>
              <a:gd name="T27" fmla="*/ 157 h 309"/>
              <a:gd name="T28" fmla="*/ 54 w 66"/>
              <a:gd name="T29" fmla="*/ 217 h 309"/>
              <a:gd name="T30" fmla="*/ 53 w 66"/>
              <a:gd name="T31" fmla="*/ 234 h 309"/>
              <a:gd name="T32" fmla="*/ 52 w 66"/>
              <a:gd name="T33" fmla="*/ 247 h 309"/>
              <a:gd name="T34" fmla="*/ 63 w 66"/>
              <a:gd name="T35" fmla="*/ 303 h 309"/>
              <a:gd name="T36" fmla="*/ 65 w 66"/>
              <a:gd name="T37" fmla="*/ 307 h 309"/>
              <a:gd name="T38" fmla="*/ 63 w 66"/>
              <a:gd name="T39" fmla="*/ 309 h 309"/>
              <a:gd name="connsiteX0" fmla="*/ 8258 w 8620"/>
              <a:gd name="connsiteY0" fmla="*/ 10000 h 10000"/>
              <a:gd name="connsiteX1" fmla="*/ 8107 w 8620"/>
              <a:gd name="connsiteY1" fmla="*/ 10000 h 10000"/>
              <a:gd name="connsiteX2" fmla="*/ 5683 w 8620"/>
              <a:gd name="connsiteY2" fmla="*/ 7961 h 10000"/>
              <a:gd name="connsiteX3" fmla="*/ 5834 w 8620"/>
              <a:gd name="connsiteY3" fmla="*/ 7573 h 10000"/>
              <a:gd name="connsiteX4" fmla="*/ 5986 w 8620"/>
              <a:gd name="connsiteY4" fmla="*/ 7023 h 10000"/>
              <a:gd name="connsiteX5" fmla="*/ 5834 w 8620"/>
              <a:gd name="connsiteY5" fmla="*/ 5146 h 10000"/>
              <a:gd name="connsiteX6" fmla="*/ 3107 w 8620"/>
              <a:gd name="connsiteY6" fmla="*/ 3625 h 10000"/>
              <a:gd name="connsiteX7" fmla="*/ 834 w 8620"/>
              <a:gd name="connsiteY7" fmla="*/ 2492 h 10000"/>
              <a:gd name="connsiteX8" fmla="*/ 2349 w 8620"/>
              <a:gd name="connsiteY8" fmla="*/ 0 h 10000"/>
              <a:gd name="connsiteX9" fmla="*/ 2804 w 8620"/>
              <a:gd name="connsiteY9" fmla="*/ 65 h 10000"/>
              <a:gd name="connsiteX10" fmla="*/ 2652 w 8620"/>
              <a:gd name="connsiteY10" fmla="*/ 194 h 10000"/>
              <a:gd name="connsiteX11" fmla="*/ 3865 w 8620"/>
              <a:gd name="connsiteY11" fmla="*/ 3495 h 10000"/>
              <a:gd name="connsiteX12" fmla="*/ 6743 w 8620"/>
              <a:gd name="connsiteY12" fmla="*/ 5081 h 10000"/>
              <a:gd name="connsiteX13" fmla="*/ 6895 w 8620"/>
              <a:gd name="connsiteY13" fmla="*/ 7023 h 10000"/>
              <a:gd name="connsiteX14" fmla="*/ 6743 w 8620"/>
              <a:gd name="connsiteY14" fmla="*/ 7573 h 10000"/>
              <a:gd name="connsiteX15" fmla="*/ 6592 w 8620"/>
              <a:gd name="connsiteY15" fmla="*/ 7994 h 10000"/>
              <a:gd name="connsiteX16" fmla="*/ 8258 w 8620"/>
              <a:gd name="connsiteY16" fmla="*/ 9806 h 10000"/>
              <a:gd name="connsiteX17" fmla="*/ 8561 w 8620"/>
              <a:gd name="connsiteY17" fmla="*/ 9935 h 10000"/>
              <a:gd name="connsiteX18" fmla="*/ 8258 w 8620"/>
              <a:gd name="connsiteY18" fmla="*/ 10000 h 10000"/>
              <a:gd name="connsiteX0" fmla="*/ 9579 w 10000"/>
              <a:gd name="connsiteY0" fmla="*/ 10000 h 10000"/>
              <a:gd name="connsiteX1" fmla="*/ 9404 w 10000"/>
              <a:gd name="connsiteY1" fmla="*/ 10000 h 10000"/>
              <a:gd name="connsiteX2" fmla="*/ 6592 w 10000"/>
              <a:gd name="connsiteY2" fmla="*/ 7961 h 10000"/>
              <a:gd name="connsiteX3" fmla="*/ 6767 w 10000"/>
              <a:gd name="connsiteY3" fmla="*/ 7573 h 10000"/>
              <a:gd name="connsiteX4" fmla="*/ 6943 w 10000"/>
              <a:gd name="connsiteY4" fmla="*/ 7023 h 10000"/>
              <a:gd name="connsiteX5" fmla="*/ 6767 w 10000"/>
              <a:gd name="connsiteY5" fmla="*/ 5146 h 10000"/>
              <a:gd name="connsiteX6" fmla="*/ 3603 w 10000"/>
              <a:gd name="connsiteY6" fmla="*/ 3625 h 10000"/>
              <a:gd name="connsiteX7" fmla="*/ 967 w 10000"/>
              <a:gd name="connsiteY7" fmla="*/ 2492 h 10000"/>
              <a:gd name="connsiteX8" fmla="*/ 2724 w 10000"/>
              <a:gd name="connsiteY8" fmla="*/ 0 h 10000"/>
              <a:gd name="connsiteX9" fmla="*/ 3252 w 10000"/>
              <a:gd name="connsiteY9" fmla="*/ 65 h 10000"/>
              <a:gd name="connsiteX10" fmla="*/ 3076 w 10000"/>
              <a:gd name="connsiteY10" fmla="*/ 194 h 10000"/>
              <a:gd name="connsiteX11" fmla="*/ 7822 w 10000"/>
              <a:gd name="connsiteY11" fmla="*/ 5081 h 10000"/>
              <a:gd name="connsiteX12" fmla="*/ 7998 w 10000"/>
              <a:gd name="connsiteY12" fmla="*/ 7023 h 10000"/>
              <a:gd name="connsiteX13" fmla="*/ 7822 w 10000"/>
              <a:gd name="connsiteY13" fmla="*/ 7573 h 10000"/>
              <a:gd name="connsiteX14" fmla="*/ 7646 w 10000"/>
              <a:gd name="connsiteY14" fmla="*/ 7994 h 10000"/>
              <a:gd name="connsiteX15" fmla="*/ 9579 w 10000"/>
              <a:gd name="connsiteY15" fmla="*/ 9806 h 10000"/>
              <a:gd name="connsiteX16" fmla="*/ 9931 w 10000"/>
              <a:gd name="connsiteY16" fmla="*/ 9935 h 10000"/>
              <a:gd name="connsiteX17" fmla="*/ 9579 w 10000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3603 w 10492"/>
              <a:gd name="connsiteY6" fmla="*/ 3625 h 10000"/>
              <a:gd name="connsiteX7" fmla="*/ 967 w 10492"/>
              <a:gd name="connsiteY7" fmla="*/ 2492 h 10000"/>
              <a:gd name="connsiteX8" fmla="*/ 2724 w 10492"/>
              <a:gd name="connsiteY8" fmla="*/ 0 h 10000"/>
              <a:gd name="connsiteX9" fmla="*/ 3252 w 10492"/>
              <a:gd name="connsiteY9" fmla="*/ 65 h 10000"/>
              <a:gd name="connsiteX10" fmla="*/ 3076 w 10492"/>
              <a:gd name="connsiteY10" fmla="*/ 194 h 10000"/>
              <a:gd name="connsiteX11" fmla="*/ 10377 w 10492"/>
              <a:gd name="connsiteY11" fmla="*/ 4865 h 10000"/>
              <a:gd name="connsiteX12" fmla="*/ 7998 w 10492"/>
              <a:gd name="connsiteY12" fmla="*/ 7023 h 10000"/>
              <a:gd name="connsiteX13" fmla="*/ 7822 w 10492"/>
              <a:gd name="connsiteY13" fmla="*/ 7573 h 10000"/>
              <a:gd name="connsiteX14" fmla="*/ 7646 w 10492"/>
              <a:gd name="connsiteY14" fmla="*/ 7994 h 10000"/>
              <a:gd name="connsiteX15" fmla="*/ 9579 w 10492"/>
              <a:gd name="connsiteY15" fmla="*/ 9806 h 10000"/>
              <a:gd name="connsiteX16" fmla="*/ 9931 w 10492"/>
              <a:gd name="connsiteY16" fmla="*/ 9935 h 10000"/>
              <a:gd name="connsiteX17" fmla="*/ 9579 w 10492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967 w 10492"/>
              <a:gd name="connsiteY6" fmla="*/ 2492 h 10000"/>
              <a:gd name="connsiteX7" fmla="*/ 2724 w 10492"/>
              <a:gd name="connsiteY7" fmla="*/ 0 h 10000"/>
              <a:gd name="connsiteX8" fmla="*/ 3252 w 10492"/>
              <a:gd name="connsiteY8" fmla="*/ 65 h 10000"/>
              <a:gd name="connsiteX9" fmla="*/ 3076 w 10492"/>
              <a:gd name="connsiteY9" fmla="*/ 194 h 10000"/>
              <a:gd name="connsiteX10" fmla="*/ 10377 w 10492"/>
              <a:gd name="connsiteY10" fmla="*/ 4865 h 10000"/>
              <a:gd name="connsiteX11" fmla="*/ 7998 w 10492"/>
              <a:gd name="connsiteY11" fmla="*/ 7023 h 10000"/>
              <a:gd name="connsiteX12" fmla="*/ 7822 w 10492"/>
              <a:gd name="connsiteY12" fmla="*/ 7573 h 10000"/>
              <a:gd name="connsiteX13" fmla="*/ 7646 w 10492"/>
              <a:gd name="connsiteY13" fmla="*/ 7994 h 10000"/>
              <a:gd name="connsiteX14" fmla="*/ 9579 w 10492"/>
              <a:gd name="connsiteY14" fmla="*/ 9806 h 10000"/>
              <a:gd name="connsiteX15" fmla="*/ 9931 w 10492"/>
              <a:gd name="connsiteY15" fmla="*/ 9935 h 10000"/>
              <a:gd name="connsiteX16" fmla="*/ 9579 w 10492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7822 w 10865"/>
              <a:gd name="connsiteY12" fmla="*/ 7573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10387 w 10865"/>
              <a:gd name="connsiteY13" fmla="*/ 8389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5859 w 10865"/>
              <a:gd name="connsiteY0" fmla="*/ 10287 h 10287"/>
              <a:gd name="connsiteX1" fmla="*/ 9404 w 10865"/>
              <a:gd name="connsiteY1" fmla="*/ 10000 h 10287"/>
              <a:gd name="connsiteX2" fmla="*/ 6592 w 10865"/>
              <a:gd name="connsiteY2" fmla="*/ 7961 h 10287"/>
              <a:gd name="connsiteX3" fmla="*/ 6767 w 10865"/>
              <a:gd name="connsiteY3" fmla="*/ 7573 h 10287"/>
              <a:gd name="connsiteX4" fmla="*/ 6943 w 10865"/>
              <a:gd name="connsiteY4" fmla="*/ 7023 h 10287"/>
              <a:gd name="connsiteX5" fmla="*/ 6767 w 10865"/>
              <a:gd name="connsiteY5" fmla="*/ 5146 h 10287"/>
              <a:gd name="connsiteX6" fmla="*/ 967 w 10865"/>
              <a:gd name="connsiteY6" fmla="*/ 2492 h 10287"/>
              <a:gd name="connsiteX7" fmla="*/ 2724 w 10865"/>
              <a:gd name="connsiteY7" fmla="*/ 0 h 10287"/>
              <a:gd name="connsiteX8" fmla="*/ 3252 w 10865"/>
              <a:gd name="connsiteY8" fmla="*/ 65 h 10287"/>
              <a:gd name="connsiteX9" fmla="*/ 3076 w 10865"/>
              <a:gd name="connsiteY9" fmla="*/ 194 h 10287"/>
              <a:gd name="connsiteX10" fmla="*/ 10377 w 10865"/>
              <a:gd name="connsiteY10" fmla="*/ 4865 h 10287"/>
              <a:gd name="connsiteX11" fmla="*/ 10563 w 10865"/>
              <a:gd name="connsiteY11" fmla="*/ 6915 h 10287"/>
              <a:gd name="connsiteX12" fmla="*/ 10759 w 10865"/>
              <a:gd name="connsiteY12" fmla="*/ 7609 h 10287"/>
              <a:gd name="connsiteX13" fmla="*/ 10387 w 10865"/>
              <a:gd name="connsiteY13" fmla="*/ 8389 h 10287"/>
              <a:gd name="connsiteX14" fmla="*/ 9579 w 10865"/>
              <a:gd name="connsiteY14" fmla="*/ 9806 h 10287"/>
              <a:gd name="connsiteX15" fmla="*/ 9931 w 10865"/>
              <a:gd name="connsiteY15" fmla="*/ 9935 h 10287"/>
              <a:gd name="connsiteX16" fmla="*/ 5859 w 10865"/>
              <a:gd name="connsiteY16" fmla="*/ 10287 h 10287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9579 w 10865"/>
              <a:gd name="connsiteY14" fmla="*/ 9806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5859 w 10865"/>
              <a:gd name="connsiteY14" fmla="*/ 9051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5265"/>
              <a:gd name="connsiteY0" fmla="*/ 10287 h 10341"/>
              <a:gd name="connsiteX1" fmla="*/ 9404 w 15265"/>
              <a:gd name="connsiteY1" fmla="*/ 10000 h 10341"/>
              <a:gd name="connsiteX2" fmla="*/ 6592 w 15265"/>
              <a:gd name="connsiteY2" fmla="*/ 7961 h 10341"/>
              <a:gd name="connsiteX3" fmla="*/ 6767 w 15265"/>
              <a:gd name="connsiteY3" fmla="*/ 7573 h 10341"/>
              <a:gd name="connsiteX4" fmla="*/ 6943 w 15265"/>
              <a:gd name="connsiteY4" fmla="*/ 7023 h 10341"/>
              <a:gd name="connsiteX5" fmla="*/ 6767 w 15265"/>
              <a:gd name="connsiteY5" fmla="*/ 5146 h 10341"/>
              <a:gd name="connsiteX6" fmla="*/ 967 w 15265"/>
              <a:gd name="connsiteY6" fmla="*/ 2492 h 10341"/>
              <a:gd name="connsiteX7" fmla="*/ 2724 w 15265"/>
              <a:gd name="connsiteY7" fmla="*/ 0 h 10341"/>
              <a:gd name="connsiteX8" fmla="*/ 3252 w 15265"/>
              <a:gd name="connsiteY8" fmla="*/ 65 h 10341"/>
              <a:gd name="connsiteX9" fmla="*/ 3076 w 15265"/>
              <a:gd name="connsiteY9" fmla="*/ 194 h 10341"/>
              <a:gd name="connsiteX10" fmla="*/ 10377 w 15265"/>
              <a:gd name="connsiteY10" fmla="*/ 4865 h 10341"/>
              <a:gd name="connsiteX11" fmla="*/ 10563 w 15265"/>
              <a:gd name="connsiteY11" fmla="*/ 6915 h 10341"/>
              <a:gd name="connsiteX12" fmla="*/ 10759 w 15265"/>
              <a:gd name="connsiteY12" fmla="*/ 7609 h 10341"/>
              <a:gd name="connsiteX13" fmla="*/ 10387 w 15265"/>
              <a:gd name="connsiteY13" fmla="*/ 8389 h 10341"/>
              <a:gd name="connsiteX14" fmla="*/ 15257 w 15265"/>
              <a:gd name="connsiteY14" fmla="*/ 9806 h 10341"/>
              <a:gd name="connsiteX15" fmla="*/ 4449 w 15265"/>
              <a:gd name="connsiteY15" fmla="*/ 9430 h 10341"/>
              <a:gd name="connsiteX16" fmla="*/ 5859 w 15265"/>
              <a:gd name="connsiteY16" fmla="*/ 10287 h 10341"/>
              <a:gd name="connsiteX0" fmla="*/ 5859 w 15257"/>
              <a:gd name="connsiteY0" fmla="*/ 10287 h 10341"/>
              <a:gd name="connsiteX1" fmla="*/ 9404 w 15257"/>
              <a:gd name="connsiteY1" fmla="*/ 10000 h 10341"/>
              <a:gd name="connsiteX2" fmla="*/ 6592 w 15257"/>
              <a:gd name="connsiteY2" fmla="*/ 7961 h 10341"/>
              <a:gd name="connsiteX3" fmla="*/ 6767 w 15257"/>
              <a:gd name="connsiteY3" fmla="*/ 7573 h 10341"/>
              <a:gd name="connsiteX4" fmla="*/ 6943 w 15257"/>
              <a:gd name="connsiteY4" fmla="*/ 7023 h 10341"/>
              <a:gd name="connsiteX5" fmla="*/ 6767 w 15257"/>
              <a:gd name="connsiteY5" fmla="*/ 5146 h 10341"/>
              <a:gd name="connsiteX6" fmla="*/ 967 w 15257"/>
              <a:gd name="connsiteY6" fmla="*/ 2492 h 10341"/>
              <a:gd name="connsiteX7" fmla="*/ 2724 w 15257"/>
              <a:gd name="connsiteY7" fmla="*/ 0 h 10341"/>
              <a:gd name="connsiteX8" fmla="*/ 3252 w 15257"/>
              <a:gd name="connsiteY8" fmla="*/ 65 h 10341"/>
              <a:gd name="connsiteX9" fmla="*/ 3076 w 15257"/>
              <a:gd name="connsiteY9" fmla="*/ 194 h 10341"/>
              <a:gd name="connsiteX10" fmla="*/ 10377 w 15257"/>
              <a:gd name="connsiteY10" fmla="*/ 4865 h 10341"/>
              <a:gd name="connsiteX11" fmla="*/ 10563 w 15257"/>
              <a:gd name="connsiteY11" fmla="*/ 6915 h 10341"/>
              <a:gd name="connsiteX12" fmla="*/ 10759 w 15257"/>
              <a:gd name="connsiteY12" fmla="*/ 7609 h 10341"/>
              <a:gd name="connsiteX13" fmla="*/ 10387 w 15257"/>
              <a:gd name="connsiteY13" fmla="*/ 8389 h 10341"/>
              <a:gd name="connsiteX14" fmla="*/ 15257 w 15257"/>
              <a:gd name="connsiteY14" fmla="*/ 9806 h 10341"/>
              <a:gd name="connsiteX15" fmla="*/ 14354 w 15257"/>
              <a:gd name="connsiteY15" fmla="*/ 10275 h 10341"/>
              <a:gd name="connsiteX16" fmla="*/ 4449 w 15257"/>
              <a:gd name="connsiteY16" fmla="*/ 9430 h 10341"/>
              <a:gd name="connsiteX17" fmla="*/ 5859 w 15257"/>
              <a:gd name="connsiteY17" fmla="*/ 10287 h 10341"/>
              <a:gd name="connsiteX0" fmla="*/ 5859 w 15257"/>
              <a:gd name="connsiteY0" fmla="*/ 10287 h 18996"/>
              <a:gd name="connsiteX1" fmla="*/ 9404 w 15257"/>
              <a:gd name="connsiteY1" fmla="*/ 10000 h 18996"/>
              <a:gd name="connsiteX2" fmla="*/ 6592 w 15257"/>
              <a:gd name="connsiteY2" fmla="*/ 7961 h 18996"/>
              <a:gd name="connsiteX3" fmla="*/ 6767 w 15257"/>
              <a:gd name="connsiteY3" fmla="*/ 7573 h 18996"/>
              <a:gd name="connsiteX4" fmla="*/ 6943 w 15257"/>
              <a:gd name="connsiteY4" fmla="*/ 7023 h 18996"/>
              <a:gd name="connsiteX5" fmla="*/ 6767 w 15257"/>
              <a:gd name="connsiteY5" fmla="*/ 5146 h 18996"/>
              <a:gd name="connsiteX6" fmla="*/ 967 w 15257"/>
              <a:gd name="connsiteY6" fmla="*/ 2492 h 18996"/>
              <a:gd name="connsiteX7" fmla="*/ 2724 w 15257"/>
              <a:gd name="connsiteY7" fmla="*/ 0 h 18996"/>
              <a:gd name="connsiteX8" fmla="*/ 3252 w 15257"/>
              <a:gd name="connsiteY8" fmla="*/ 65 h 18996"/>
              <a:gd name="connsiteX9" fmla="*/ 3076 w 15257"/>
              <a:gd name="connsiteY9" fmla="*/ 194 h 18996"/>
              <a:gd name="connsiteX10" fmla="*/ 10377 w 15257"/>
              <a:gd name="connsiteY10" fmla="*/ 4865 h 18996"/>
              <a:gd name="connsiteX11" fmla="*/ 10563 w 15257"/>
              <a:gd name="connsiteY11" fmla="*/ 6915 h 18996"/>
              <a:gd name="connsiteX12" fmla="*/ 10759 w 15257"/>
              <a:gd name="connsiteY12" fmla="*/ 7609 h 18996"/>
              <a:gd name="connsiteX13" fmla="*/ 10387 w 15257"/>
              <a:gd name="connsiteY13" fmla="*/ 8389 h 18996"/>
              <a:gd name="connsiteX14" fmla="*/ 15257 w 15257"/>
              <a:gd name="connsiteY14" fmla="*/ 9806 h 18996"/>
              <a:gd name="connsiteX15" fmla="*/ 14354 w 15257"/>
              <a:gd name="connsiteY15" fmla="*/ 10275 h 18996"/>
              <a:gd name="connsiteX16" fmla="*/ 11823 w 15257"/>
              <a:gd name="connsiteY16" fmla="*/ 18996 h 18996"/>
              <a:gd name="connsiteX17" fmla="*/ 5859 w 15257"/>
              <a:gd name="connsiteY17" fmla="*/ 10287 h 18996"/>
              <a:gd name="connsiteX0" fmla="*/ 5859 w 15257"/>
              <a:gd name="connsiteY0" fmla="*/ 10287 h 10328"/>
              <a:gd name="connsiteX1" fmla="*/ 9404 w 15257"/>
              <a:gd name="connsiteY1" fmla="*/ 10000 h 10328"/>
              <a:gd name="connsiteX2" fmla="*/ 6592 w 15257"/>
              <a:gd name="connsiteY2" fmla="*/ 7961 h 10328"/>
              <a:gd name="connsiteX3" fmla="*/ 6767 w 15257"/>
              <a:gd name="connsiteY3" fmla="*/ 7573 h 10328"/>
              <a:gd name="connsiteX4" fmla="*/ 6943 w 15257"/>
              <a:gd name="connsiteY4" fmla="*/ 7023 h 10328"/>
              <a:gd name="connsiteX5" fmla="*/ 6767 w 15257"/>
              <a:gd name="connsiteY5" fmla="*/ 5146 h 10328"/>
              <a:gd name="connsiteX6" fmla="*/ 967 w 15257"/>
              <a:gd name="connsiteY6" fmla="*/ 2492 h 10328"/>
              <a:gd name="connsiteX7" fmla="*/ 2724 w 15257"/>
              <a:gd name="connsiteY7" fmla="*/ 0 h 10328"/>
              <a:gd name="connsiteX8" fmla="*/ 3252 w 15257"/>
              <a:gd name="connsiteY8" fmla="*/ 65 h 10328"/>
              <a:gd name="connsiteX9" fmla="*/ 3076 w 15257"/>
              <a:gd name="connsiteY9" fmla="*/ 194 h 10328"/>
              <a:gd name="connsiteX10" fmla="*/ 10377 w 15257"/>
              <a:gd name="connsiteY10" fmla="*/ 4865 h 10328"/>
              <a:gd name="connsiteX11" fmla="*/ 10563 w 15257"/>
              <a:gd name="connsiteY11" fmla="*/ 6915 h 10328"/>
              <a:gd name="connsiteX12" fmla="*/ 10759 w 15257"/>
              <a:gd name="connsiteY12" fmla="*/ 7609 h 10328"/>
              <a:gd name="connsiteX13" fmla="*/ 10387 w 15257"/>
              <a:gd name="connsiteY13" fmla="*/ 8389 h 10328"/>
              <a:gd name="connsiteX14" fmla="*/ 15257 w 15257"/>
              <a:gd name="connsiteY14" fmla="*/ 9806 h 10328"/>
              <a:gd name="connsiteX15" fmla="*/ 14354 w 15257"/>
              <a:gd name="connsiteY15" fmla="*/ 10275 h 10328"/>
              <a:gd name="connsiteX16" fmla="*/ 5859 w 15257"/>
              <a:gd name="connsiteY16" fmla="*/ 10287 h 10328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09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81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7094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387 w 15257"/>
              <a:gd name="connsiteY11" fmla="*/ 8389 h 10303"/>
              <a:gd name="connsiteX12" fmla="*/ 15257 w 15257"/>
              <a:gd name="connsiteY12" fmla="*/ 9806 h 10303"/>
              <a:gd name="connsiteX13" fmla="*/ 14354 w 15257"/>
              <a:gd name="connsiteY13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943 w 15257"/>
              <a:gd name="connsiteY3" fmla="*/ 7023 h 10303"/>
              <a:gd name="connsiteX4" fmla="*/ 6767 w 15257"/>
              <a:gd name="connsiteY4" fmla="*/ 5146 h 10303"/>
              <a:gd name="connsiteX5" fmla="*/ 967 w 15257"/>
              <a:gd name="connsiteY5" fmla="*/ 2492 h 10303"/>
              <a:gd name="connsiteX6" fmla="*/ 2724 w 15257"/>
              <a:gd name="connsiteY6" fmla="*/ 0 h 10303"/>
              <a:gd name="connsiteX7" fmla="*/ 3252 w 15257"/>
              <a:gd name="connsiteY7" fmla="*/ 65 h 10303"/>
              <a:gd name="connsiteX8" fmla="*/ 3076 w 15257"/>
              <a:gd name="connsiteY8" fmla="*/ 194 h 10303"/>
              <a:gd name="connsiteX9" fmla="*/ 10377 w 15257"/>
              <a:gd name="connsiteY9" fmla="*/ 4865 h 10303"/>
              <a:gd name="connsiteX10" fmla="*/ 10387 w 15257"/>
              <a:gd name="connsiteY10" fmla="*/ 8389 h 10303"/>
              <a:gd name="connsiteX11" fmla="*/ 15257 w 15257"/>
              <a:gd name="connsiteY11" fmla="*/ 9806 h 10303"/>
              <a:gd name="connsiteX12" fmla="*/ 14354 w 15257"/>
              <a:gd name="connsiteY12" fmla="*/ 10275 h 10303"/>
              <a:gd name="connsiteX0" fmla="*/ 14354 w 15257"/>
              <a:gd name="connsiteY0" fmla="*/ 10275 h 10353"/>
              <a:gd name="connsiteX1" fmla="*/ 9404 w 15257"/>
              <a:gd name="connsiteY1" fmla="*/ 10000 h 10353"/>
              <a:gd name="connsiteX2" fmla="*/ 6943 w 15257"/>
              <a:gd name="connsiteY2" fmla="*/ 7023 h 10353"/>
              <a:gd name="connsiteX3" fmla="*/ 6767 w 15257"/>
              <a:gd name="connsiteY3" fmla="*/ 5146 h 10353"/>
              <a:gd name="connsiteX4" fmla="*/ 967 w 15257"/>
              <a:gd name="connsiteY4" fmla="*/ 2492 h 10353"/>
              <a:gd name="connsiteX5" fmla="*/ 2724 w 15257"/>
              <a:gd name="connsiteY5" fmla="*/ 0 h 10353"/>
              <a:gd name="connsiteX6" fmla="*/ 3252 w 15257"/>
              <a:gd name="connsiteY6" fmla="*/ 65 h 10353"/>
              <a:gd name="connsiteX7" fmla="*/ 3076 w 15257"/>
              <a:gd name="connsiteY7" fmla="*/ 194 h 10353"/>
              <a:gd name="connsiteX8" fmla="*/ 10377 w 15257"/>
              <a:gd name="connsiteY8" fmla="*/ 4865 h 10353"/>
              <a:gd name="connsiteX9" fmla="*/ 10387 w 15257"/>
              <a:gd name="connsiteY9" fmla="*/ 8389 h 10353"/>
              <a:gd name="connsiteX10" fmla="*/ 15257 w 15257"/>
              <a:gd name="connsiteY10" fmla="*/ 9806 h 10353"/>
              <a:gd name="connsiteX11" fmla="*/ 14354 w 15257"/>
              <a:gd name="connsiteY11" fmla="*/ 10275 h 10353"/>
              <a:gd name="connsiteX0" fmla="*/ 14354 w 14359"/>
              <a:gd name="connsiteY0" fmla="*/ 10275 h 10450"/>
              <a:gd name="connsiteX1" fmla="*/ 9404 w 14359"/>
              <a:gd name="connsiteY1" fmla="*/ 10000 h 10450"/>
              <a:gd name="connsiteX2" fmla="*/ 6943 w 14359"/>
              <a:gd name="connsiteY2" fmla="*/ 7023 h 10450"/>
              <a:gd name="connsiteX3" fmla="*/ 6767 w 14359"/>
              <a:gd name="connsiteY3" fmla="*/ 5146 h 10450"/>
              <a:gd name="connsiteX4" fmla="*/ 967 w 14359"/>
              <a:gd name="connsiteY4" fmla="*/ 2492 h 10450"/>
              <a:gd name="connsiteX5" fmla="*/ 2724 w 14359"/>
              <a:gd name="connsiteY5" fmla="*/ 0 h 10450"/>
              <a:gd name="connsiteX6" fmla="*/ 3252 w 14359"/>
              <a:gd name="connsiteY6" fmla="*/ 65 h 10450"/>
              <a:gd name="connsiteX7" fmla="*/ 3076 w 14359"/>
              <a:gd name="connsiteY7" fmla="*/ 194 h 10450"/>
              <a:gd name="connsiteX8" fmla="*/ 10377 w 14359"/>
              <a:gd name="connsiteY8" fmla="*/ 4865 h 10450"/>
              <a:gd name="connsiteX9" fmla="*/ 10387 w 14359"/>
              <a:gd name="connsiteY9" fmla="*/ 8389 h 10450"/>
              <a:gd name="connsiteX10" fmla="*/ 14354 w 14359"/>
              <a:gd name="connsiteY10" fmla="*/ 10275 h 1045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3076 w 14359"/>
              <a:gd name="connsiteY7" fmla="*/ 194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5211 w 14359"/>
              <a:gd name="connsiteY7" fmla="*/ 408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10377 w 14359"/>
              <a:gd name="connsiteY7" fmla="*/ 4865 h 10340"/>
              <a:gd name="connsiteX8" fmla="*/ 10387 w 14359"/>
              <a:gd name="connsiteY8" fmla="*/ 8389 h 10340"/>
              <a:gd name="connsiteX9" fmla="*/ 14354 w 14359"/>
              <a:gd name="connsiteY9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10377 w 14359"/>
              <a:gd name="connsiteY6" fmla="*/ 4865 h 10340"/>
              <a:gd name="connsiteX7" fmla="*/ 10387 w 14359"/>
              <a:gd name="connsiteY7" fmla="*/ 8389 h 10340"/>
              <a:gd name="connsiteX8" fmla="*/ 14354 w 14359"/>
              <a:gd name="connsiteY8" fmla="*/ 10275 h 10340"/>
              <a:gd name="connsiteX0" fmla="*/ 11693 w 11698"/>
              <a:gd name="connsiteY0" fmla="*/ 10275 h 10340"/>
              <a:gd name="connsiteX1" fmla="*/ 5385 w 11698"/>
              <a:gd name="connsiteY1" fmla="*/ 9392 h 10340"/>
              <a:gd name="connsiteX2" fmla="*/ 4282 w 11698"/>
              <a:gd name="connsiteY2" fmla="*/ 7023 h 10340"/>
              <a:gd name="connsiteX3" fmla="*/ 4106 w 11698"/>
              <a:gd name="connsiteY3" fmla="*/ 5146 h 10340"/>
              <a:gd name="connsiteX4" fmla="*/ 63 w 11698"/>
              <a:gd name="connsiteY4" fmla="*/ 0 h 10340"/>
              <a:gd name="connsiteX5" fmla="*/ 7716 w 11698"/>
              <a:gd name="connsiteY5" fmla="*/ 4865 h 10340"/>
              <a:gd name="connsiteX6" fmla="*/ 7726 w 11698"/>
              <a:gd name="connsiteY6" fmla="*/ 8389 h 10340"/>
              <a:gd name="connsiteX7" fmla="*/ 11693 w 11698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8069 w 12051"/>
              <a:gd name="connsiteY5" fmla="*/ 4865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4981 w 12051"/>
              <a:gd name="connsiteY5" fmla="*/ 3759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55"/>
              <a:gd name="connsiteX1" fmla="*/ 5738 w 12051"/>
              <a:gd name="connsiteY1" fmla="*/ 9392 h 10355"/>
              <a:gd name="connsiteX2" fmla="*/ 3091 w 12051"/>
              <a:gd name="connsiteY2" fmla="*/ 5953 h 10355"/>
              <a:gd name="connsiteX3" fmla="*/ 567 w 12051"/>
              <a:gd name="connsiteY3" fmla="*/ 2470 h 10355"/>
              <a:gd name="connsiteX4" fmla="*/ 416 w 12051"/>
              <a:gd name="connsiteY4" fmla="*/ 0 h 10355"/>
              <a:gd name="connsiteX5" fmla="*/ 4981 w 12051"/>
              <a:gd name="connsiteY5" fmla="*/ 3759 h 10355"/>
              <a:gd name="connsiteX6" fmla="*/ 8079 w 12051"/>
              <a:gd name="connsiteY6" fmla="*/ 8389 h 10355"/>
              <a:gd name="connsiteX7" fmla="*/ 12046 w 12051"/>
              <a:gd name="connsiteY7" fmla="*/ 10275 h 10355"/>
              <a:gd name="connsiteX0" fmla="*/ 12046 w 12051"/>
              <a:gd name="connsiteY0" fmla="*/ 10275 h 10275"/>
              <a:gd name="connsiteX1" fmla="*/ 3091 w 12051"/>
              <a:gd name="connsiteY1" fmla="*/ 5953 h 10275"/>
              <a:gd name="connsiteX2" fmla="*/ 567 w 12051"/>
              <a:gd name="connsiteY2" fmla="*/ 2470 h 10275"/>
              <a:gd name="connsiteX3" fmla="*/ 416 w 12051"/>
              <a:gd name="connsiteY3" fmla="*/ 0 h 10275"/>
              <a:gd name="connsiteX4" fmla="*/ 4981 w 12051"/>
              <a:gd name="connsiteY4" fmla="*/ 3759 h 10275"/>
              <a:gd name="connsiteX5" fmla="*/ 8079 w 12051"/>
              <a:gd name="connsiteY5" fmla="*/ 8389 h 10275"/>
              <a:gd name="connsiteX6" fmla="*/ 12046 w 12051"/>
              <a:gd name="connsiteY6" fmla="*/ 10275 h 10275"/>
              <a:gd name="connsiteX0" fmla="*/ 12046 w 12054"/>
              <a:gd name="connsiteY0" fmla="*/ 10275 h 10275"/>
              <a:gd name="connsiteX1" fmla="*/ 3091 w 12054"/>
              <a:gd name="connsiteY1" fmla="*/ 5953 h 10275"/>
              <a:gd name="connsiteX2" fmla="*/ 567 w 12054"/>
              <a:gd name="connsiteY2" fmla="*/ 2470 h 10275"/>
              <a:gd name="connsiteX3" fmla="*/ 416 w 12054"/>
              <a:gd name="connsiteY3" fmla="*/ 0 h 10275"/>
              <a:gd name="connsiteX4" fmla="*/ 4981 w 12054"/>
              <a:gd name="connsiteY4" fmla="*/ 3759 h 10275"/>
              <a:gd name="connsiteX5" fmla="*/ 9237 w 12054"/>
              <a:gd name="connsiteY5" fmla="*/ 8139 h 10275"/>
              <a:gd name="connsiteX6" fmla="*/ 12046 w 12054"/>
              <a:gd name="connsiteY6" fmla="*/ 10275 h 10275"/>
              <a:gd name="connsiteX0" fmla="*/ 12046 w 14174"/>
              <a:gd name="connsiteY0" fmla="*/ 10275 h 10558"/>
              <a:gd name="connsiteX1" fmla="*/ 3091 w 14174"/>
              <a:gd name="connsiteY1" fmla="*/ 5953 h 10558"/>
              <a:gd name="connsiteX2" fmla="*/ 567 w 14174"/>
              <a:gd name="connsiteY2" fmla="*/ 2470 h 10558"/>
              <a:gd name="connsiteX3" fmla="*/ 416 w 14174"/>
              <a:gd name="connsiteY3" fmla="*/ 0 h 10558"/>
              <a:gd name="connsiteX4" fmla="*/ 4981 w 14174"/>
              <a:gd name="connsiteY4" fmla="*/ 3759 h 10558"/>
              <a:gd name="connsiteX5" fmla="*/ 9237 w 14174"/>
              <a:gd name="connsiteY5" fmla="*/ 8139 h 10558"/>
              <a:gd name="connsiteX6" fmla="*/ 12046 w 14174"/>
              <a:gd name="connsiteY6" fmla="*/ 10275 h 10558"/>
              <a:gd name="connsiteX0" fmla="*/ 12046 w 12150"/>
              <a:gd name="connsiteY0" fmla="*/ 10275 h 10275"/>
              <a:gd name="connsiteX1" fmla="*/ 3091 w 12150"/>
              <a:gd name="connsiteY1" fmla="*/ 5953 h 10275"/>
              <a:gd name="connsiteX2" fmla="*/ 567 w 12150"/>
              <a:gd name="connsiteY2" fmla="*/ 2470 h 10275"/>
              <a:gd name="connsiteX3" fmla="*/ 416 w 12150"/>
              <a:gd name="connsiteY3" fmla="*/ 0 h 10275"/>
              <a:gd name="connsiteX4" fmla="*/ 4981 w 12150"/>
              <a:gd name="connsiteY4" fmla="*/ 3759 h 10275"/>
              <a:gd name="connsiteX5" fmla="*/ 9237 w 12150"/>
              <a:gd name="connsiteY5" fmla="*/ 8139 h 10275"/>
              <a:gd name="connsiteX6" fmla="*/ 12046 w 12150"/>
              <a:gd name="connsiteY6" fmla="*/ 10275 h 10275"/>
              <a:gd name="connsiteX0" fmla="*/ 12046 w 12101"/>
              <a:gd name="connsiteY0" fmla="*/ 10275 h 10275"/>
              <a:gd name="connsiteX1" fmla="*/ 3091 w 12101"/>
              <a:gd name="connsiteY1" fmla="*/ 5953 h 10275"/>
              <a:gd name="connsiteX2" fmla="*/ 567 w 12101"/>
              <a:gd name="connsiteY2" fmla="*/ 2470 h 10275"/>
              <a:gd name="connsiteX3" fmla="*/ 416 w 12101"/>
              <a:gd name="connsiteY3" fmla="*/ 0 h 10275"/>
              <a:gd name="connsiteX4" fmla="*/ 4981 w 12101"/>
              <a:gd name="connsiteY4" fmla="*/ 3759 h 10275"/>
              <a:gd name="connsiteX5" fmla="*/ 6318 w 12101"/>
              <a:gd name="connsiteY5" fmla="*/ 6602 h 10275"/>
              <a:gd name="connsiteX6" fmla="*/ 12046 w 12101"/>
              <a:gd name="connsiteY6" fmla="*/ 10275 h 10275"/>
              <a:gd name="connsiteX0" fmla="*/ 10302 w 10379"/>
              <a:gd name="connsiteY0" fmla="*/ 10704 h 10704"/>
              <a:gd name="connsiteX1" fmla="*/ 3091 w 10379"/>
              <a:gd name="connsiteY1" fmla="*/ 5953 h 10704"/>
              <a:gd name="connsiteX2" fmla="*/ 567 w 10379"/>
              <a:gd name="connsiteY2" fmla="*/ 2470 h 10704"/>
              <a:gd name="connsiteX3" fmla="*/ 416 w 10379"/>
              <a:gd name="connsiteY3" fmla="*/ 0 h 10704"/>
              <a:gd name="connsiteX4" fmla="*/ 4981 w 10379"/>
              <a:gd name="connsiteY4" fmla="*/ 3759 h 10704"/>
              <a:gd name="connsiteX5" fmla="*/ 6318 w 10379"/>
              <a:gd name="connsiteY5" fmla="*/ 6602 h 10704"/>
              <a:gd name="connsiteX6" fmla="*/ 10302 w 10379"/>
              <a:gd name="connsiteY6" fmla="*/ 10704 h 10704"/>
              <a:gd name="connsiteX0" fmla="*/ 10302 w 10379"/>
              <a:gd name="connsiteY0" fmla="*/ 10704 h 10704"/>
              <a:gd name="connsiteX1" fmla="*/ 567 w 10379"/>
              <a:gd name="connsiteY1" fmla="*/ 2470 h 10704"/>
              <a:gd name="connsiteX2" fmla="*/ 416 w 10379"/>
              <a:gd name="connsiteY2" fmla="*/ 0 h 10704"/>
              <a:gd name="connsiteX3" fmla="*/ 4981 w 10379"/>
              <a:gd name="connsiteY3" fmla="*/ 3759 h 10704"/>
              <a:gd name="connsiteX4" fmla="*/ 6318 w 10379"/>
              <a:gd name="connsiteY4" fmla="*/ 6602 h 10704"/>
              <a:gd name="connsiteX5" fmla="*/ 10302 w 10379"/>
              <a:gd name="connsiteY5" fmla="*/ 10704 h 10704"/>
              <a:gd name="connsiteX0" fmla="*/ 10302 w 12564"/>
              <a:gd name="connsiteY0" fmla="*/ 10704 h 11091"/>
              <a:gd name="connsiteX1" fmla="*/ 567 w 12564"/>
              <a:gd name="connsiteY1" fmla="*/ 2470 h 11091"/>
              <a:gd name="connsiteX2" fmla="*/ 416 w 12564"/>
              <a:gd name="connsiteY2" fmla="*/ 0 h 11091"/>
              <a:gd name="connsiteX3" fmla="*/ 4981 w 12564"/>
              <a:gd name="connsiteY3" fmla="*/ 3759 h 11091"/>
              <a:gd name="connsiteX4" fmla="*/ 6318 w 12564"/>
              <a:gd name="connsiteY4" fmla="*/ 6602 h 11091"/>
              <a:gd name="connsiteX5" fmla="*/ 10302 w 12564"/>
              <a:gd name="connsiteY5" fmla="*/ 10704 h 11091"/>
              <a:gd name="connsiteX0" fmla="*/ 10302 w 10302"/>
              <a:gd name="connsiteY0" fmla="*/ 10704 h 10704"/>
              <a:gd name="connsiteX1" fmla="*/ 567 w 10302"/>
              <a:gd name="connsiteY1" fmla="*/ 2470 h 10704"/>
              <a:gd name="connsiteX2" fmla="*/ 416 w 10302"/>
              <a:gd name="connsiteY2" fmla="*/ 0 h 10704"/>
              <a:gd name="connsiteX3" fmla="*/ 4981 w 10302"/>
              <a:gd name="connsiteY3" fmla="*/ 3759 h 10704"/>
              <a:gd name="connsiteX4" fmla="*/ 6318 w 10302"/>
              <a:gd name="connsiteY4" fmla="*/ 6602 h 10704"/>
              <a:gd name="connsiteX5" fmla="*/ 10302 w 10302"/>
              <a:gd name="connsiteY5" fmla="*/ 10704 h 10704"/>
              <a:gd name="connsiteX0" fmla="*/ 10302 w 10384"/>
              <a:gd name="connsiteY0" fmla="*/ 10704 h 10710"/>
              <a:gd name="connsiteX1" fmla="*/ 567 w 10384"/>
              <a:gd name="connsiteY1" fmla="*/ 2470 h 10710"/>
              <a:gd name="connsiteX2" fmla="*/ 416 w 10384"/>
              <a:gd name="connsiteY2" fmla="*/ 0 h 10710"/>
              <a:gd name="connsiteX3" fmla="*/ 4981 w 10384"/>
              <a:gd name="connsiteY3" fmla="*/ 3759 h 10710"/>
              <a:gd name="connsiteX4" fmla="*/ 10302 w 10384"/>
              <a:gd name="connsiteY4" fmla="*/ 10704 h 10710"/>
              <a:gd name="connsiteX0" fmla="*/ 9983 w 10065"/>
              <a:gd name="connsiteY0" fmla="*/ 10704 h 10710"/>
              <a:gd name="connsiteX1" fmla="*/ 2591 w 10065"/>
              <a:gd name="connsiteY1" fmla="*/ 6051 h 10710"/>
              <a:gd name="connsiteX2" fmla="*/ 97 w 10065"/>
              <a:gd name="connsiteY2" fmla="*/ 0 h 10710"/>
              <a:gd name="connsiteX3" fmla="*/ 4662 w 10065"/>
              <a:gd name="connsiteY3" fmla="*/ 3759 h 10710"/>
              <a:gd name="connsiteX4" fmla="*/ 9983 w 10065"/>
              <a:gd name="connsiteY4" fmla="*/ 10704 h 10710"/>
              <a:gd name="connsiteX0" fmla="*/ 9983 w 9983"/>
              <a:gd name="connsiteY0" fmla="*/ 10704 h 10704"/>
              <a:gd name="connsiteX1" fmla="*/ 2591 w 9983"/>
              <a:gd name="connsiteY1" fmla="*/ 6051 h 10704"/>
              <a:gd name="connsiteX2" fmla="*/ 97 w 9983"/>
              <a:gd name="connsiteY2" fmla="*/ 0 h 10704"/>
              <a:gd name="connsiteX3" fmla="*/ 4662 w 9983"/>
              <a:gd name="connsiteY3" fmla="*/ 3759 h 10704"/>
              <a:gd name="connsiteX4" fmla="*/ 9983 w 9983"/>
              <a:gd name="connsiteY4" fmla="*/ 10704 h 10704"/>
              <a:gd name="connsiteX0" fmla="*/ 9976 w 9976"/>
              <a:gd name="connsiteY0" fmla="*/ 10000 h 10000"/>
              <a:gd name="connsiteX1" fmla="*/ 2571 w 9976"/>
              <a:gd name="connsiteY1" fmla="*/ 5653 h 10000"/>
              <a:gd name="connsiteX2" fmla="*/ 73 w 9976"/>
              <a:gd name="connsiteY2" fmla="*/ 0 h 10000"/>
              <a:gd name="connsiteX3" fmla="*/ 4646 w 9976"/>
              <a:gd name="connsiteY3" fmla="*/ 3512 h 10000"/>
              <a:gd name="connsiteX4" fmla="*/ 9976 w 9976"/>
              <a:gd name="connsiteY4" fmla="*/ 10000 h 10000"/>
              <a:gd name="connsiteX0" fmla="*/ 12330 w 12330"/>
              <a:gd name="connsiteY0" fmla="*/ 10167 h 10167"/>
              <a:gd name="connsiteX1" fmla="*/ 4907 w 12330"/>
              <a:gd name="connsiteY1" fmla="*/ 5820 h 10167"/>
              <a:gd name="connsiteX2" fmla="*/ 44 w 12330"/>
              <a:gd name="connsiteY2" fmla="*/ 0 h 10167"/>
              <a:gd name="connsiteX3" fmla="*/ 6987 w 12330"/>
              <a:gd name="connsiteY3" fmla="*/ 3679 h 10167"/>
              <a:gd name="connsiteX4" fmla="*/ 12330 w 12330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943 w 12286"/>
              <a:gd name="connsiteY3" fmla="*/ 3679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6156 w 12286"/>
              <a:gd name="connsiteY2" fmla="*/ 4081 h 10167"/>
              <a:gd name="connsiteX3" fmla="*/ 12286 w 12286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0805 w 10805"/>
              <a:gd name="connsiteY0" fmla="*/ 11154 h 11154"/>
              <a:gd name="connsiteX1" fmla="*/ 0 w 10805"/>
              <a:gd name="connsiteY1" fmla="*/ 0 h 11154"/>
              <a:gd name="connsiteX2" fmla="*/ 10805 w 10805"/>
              <a:gd name="connsiteY2" fmla="*/ 11154 h 11154"/>
              <a:gd name="connsiteX0" fmla="*/ 10805 w 12793"/>
              <a:gd name="connsiteY0" fmla="*/ 11154 h 11154"/>
              <a:gd name="connsiteX1" fmla="*/ 0 w 12793"/>
              <a:gd name="connsiteY1" fmla="*/ 0 h 11154"/>
              <a:gd name="connsiteX2" fmla="*/ 10805 w 12793"/>
              <a:gd name="connsiteY2" fmla="*/ 11154 h 11154"/>
              <a:gd name="connsiteX0" fmla="*/ 10805 w 12793"/>
              <a:gd name="connsiteY0" fmla="*/ 11154 h 11154"/>
              <a:gd name="connsiteX1" fmla="*/ 0 w 12793"/>
              <a:gd name="connsiteY1" fmla="*/ 0 h 11154"/>
              <a:gd name="connsiteX2" fmla="*/ 10805 w 12793"/>
              <a:gd name="connsiteY2" fmla="*/ 11154 h 11154"/>
              <a:gd name="connsiteX0" fmla="*/ 13440 w 14783"/>
              <a:gd name="connsiteY0" fmla="*/ 13335 h 13335"/>
              <a:gd name="connsiteX1" fmla="*/ 0 w 14783"/>
              <a:gd name="connsiteY1" fmla="*/ 0 h 13335"/>
              <a:gd name="connsiteX2" fmla="*/ 13440 w 14783"/>
              <a:gd name="connsiteY2" fmla="*/ 13335 h 13335"/>
              <a:gd name="connsiteX0" fmla="*/ 13440 w 14783"/>
              <a:gd name="connsiteY0" fmla="*/ 13335 h 13335"/>
              <a:gd name="connsiteX1" fmla="*/ 0 w 14783"/>
              <a:gd name="connsiteY1" fmla="*/ 0 h 13335"/>
              <a:gd name="connsiteX2" fmla="*/ 13440 w 14783"/>
              <a:gd name="connsiteY2" fmla="*/ 13335 h 1333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4783" h="13335">
                <a:moveTo>
                  <a:pt x="13440" y="13335"/>
                </a:moveTo>
                <a:cubicBezTo>
                  <a:pt x="11924" y="10687"/>
                  <a:pt x="17311" y="3665"/>
                  <a:pt x="0" y="0"/>
                </a:cubicBezTo>
                <a:cubicBezTo>
                  <a:pt x="15687" y="1132"/>
                  <a:pt x="16328" y="9481"/>
                  <a:pt x="13440" y="13335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9" name="Freeform 49"/>
          <xdr:cNvSpPr>
            <a:spLocks/>
          </xdr:cNvSpPr>
        </xdr:nvSpPr>
        <xdr:spPr bwMode="auto">
          <a:xfrm rot="18429568" flipH="1">
            <a:off x="6434725" y="2616843"/>
            <a:ext cx="378600" cy="1079097"/>
          </a:xfrm>
          <a:custGeom>
            <a:avLst/>
            <a:gdLst>
              <a:gd name="T0" fmla="*/ 63 w 66"/>
              <a:gd name="T1" fmla="*/ 309 h 309"/>
              <a:gd name="T2" fmla="*/ 62 w 66"/>
              <a:gd name="T3" fmla="*/ 309 h 309"/>
              <a:gd name="T4" fmla="*/ 46 w 66"/>
              <a:gd name="T5" fmla="*/ 246 h 309"/>
              <a:gd name="T6" fmla="*/ 47 w 66"/>
              <a:gd name="T7" fmla="*/ 234 h 309"/>
              <a:gd name="T8" fmla="*/ 48 w 66"/>
              <a:gd name="T9" fmla="*/ 217 h 309"/>
              <a:gd name="T10" fmla="*/ 47 w 66"/>
              <a:gd name="T11" fmla="*/ 159 h 309"/>
              <a:gd name="T12" fmla="*/ 29 w 66"/>
              <a:gd name="T13" fmla="*/ 112 h 309"/>
              <a:gd name="T14" fmla="*/ 14 w 66"/>
              <a:gd name="T15" fmla="*/ 77 h 309"/>
              <a:gd name="T16" fmla="*/ 24 w 66"/>
              <a:gd name="T17" fmla="*/ 0 h 309"/>
              <a:gd name="T18" fmla="*/ 27 w 66"/>
              <a:gd name="T19" fmla="*/ 2 h 309"/>
              <a:gd name="T20" fmla="*/ 26 w 66"/>
              <a:gd name="T21" fmla="*/ 6 h 309"/>
              <a:gd name="T22" fmla="*/ 20 w 66"/>
              <a:gd name="T23" fmla="*/ 76 h 309"/>
              <a:gd name="T24" fmla="*/ 34 w 66"/>
              <a:gd name="T25" fmla="*/ 108 h 309"/>
              <a:gd name="T26" fmla="*/ 53 w 66"/>
              <a:gd name="T27" fmla="*/ 157 h 309"/>
              <a:gd name="T28" fmla="*/ 54 w 66"/>
              <a:gd name="T29" fmla="*/ 217 h 309"/>
              <a:gd name="T30" fmla="*/ 53 w 66"/>
              <a:gd name="T31" fmla="*/ 234 h 309"/>
              <a:gd name="T32" fmla="*/ 52 w 66"/>
              <a:gd name="T33" fmla="*/ 247 h 309"/>
              <a:gd name="T34" fmla="*/ 63 w 66"/>
              <a:gd name="T35" fmla="*/ 303 h 309"/>
              <a:gd name="T36" fmla="*/ 65 w 66"/>
              <a:gd name="T37" fmla="*/ 307 h 309"/>
              <a:gd name="T38" fmla="*/ 63 w 66"/>
              <a:gd name="T39" fmla="*/ 309 h 309"/>
              <a:gd name="connsiteX0" fmla="*/ 8258 w 8620"/>
              <a:gd name="connsiteY0" fmla="*/ 10000 h 10000"/>
              <a:gd name="connsiteX1" fmla="*/ 8107 w 8620"/>
              <a:gd name="connsiteY1" fmla="*/ 10000 h 10000"/>
              <a:gd name="connsiteX2" fmla="*/ 5683 w 8620"/>
              <a:gd name="connsiteY2" fmla="*/ 7961 h 10000"/>
              <a:gd name="connsiteX3" fmla="*/ 5834 w 8620"/>
              <a:gd name="connsiteY3" fmla="*/ 7573 h 10000"/>
              <a:gd name="connsiteX4" fmla="*/ 5986 w 8620"/>
              <a:gd name="connsiteY4" fmla="*/ 7023 h 10000"/>
              <a:gd name="connsiteX5" fmla="*/ 5834 w 8620"/>
              <a:gd name="connsiteY5" fmla="*/ 5146 h 10000"/>
              <a:gd name="connsiteX6" fmla="*/ 3107 w 8620"/>
              <a:gd name="connsiteY6" fmla="*/ 3625 h 10000"/>
              <a:gd name="connsiteX7" fmla="*/ 834 w 8620"/>
              <a:gd name="connsiteY7" fmla="*/ 2492 h 10000"/>
              <a:gd name="connsiteX8" fmla="*/ 2349 w 8620"/>
              <a:gd name="connsiteY8" fmla="*/ 0 h 10000"/>
              <a:gd name="connsiteX9" fmla="*/ 2804 w 8620"/>
              <a:gd name="connsiteY9" fmla="*/ 65 h 10000"/>
              <a:gd name="connsiteX10" fmla="*/ 2652 w 8620"/>
              <a:gd name="connsiteY10" fmla="*/ 194 h 10000"/>
              <a:gd name="connsiteX11" fmla="*/ 3865 w 8620"/>
              <a:gd name="connsiteY11" fmla="*/ 3495 h 10000"/>
              <a:gd name="connsiteX12" fmla="*/ 6743 w 8620"/>
              <a:gd name="connsiteY12" fmla="*/ 5081 h 10000"/>
              <a:gd name="connsiteX13" fmla="*/ 6895 w 8620"/>
              <a:gd name="connsiteY13" fmla="*/ 7023 h 10000"/>
              <a:gd name="connsiteX14" fmla="*/ 6743 w 8620"/>
              <a:gd name="connsiteY14" fmla="*/ 7573 h 10000"/>
              <a:gd name="connsiteX15" fmla="*/ 6592 w 8620"/>
              <a:gd name="connsiteY15" fmla="*/ 7994 h 10000"/>
              <a:gd name="connsiteX16" fmla="*/ 8258 w 8620"/>
              <a:gd name="connsiteY16" fmla="*/ 9806 h 10000"/>
              <a:gd name="connsiteX17" fmla="*/ 8561 w 8620"/>
              <a:gd name="connsiteY17" fmla="*/ 9935 h 10000"/>
              <a:gd name="connsiteX18" fmla="*/ 8258 w 8620"/>
              <a:gd name="connsiteY18" fmla="*/ 10000 h 10000"/>
              <a:gd name="connsiteX0" fmla="*/ 9579 w 10000"/>
              <a:gd name="connsiteY0" fmla="*/ 10000 h 10000"/>
              <a:gd name="connsiteX1" fmla="*/ 9404 w 10000"/>
              <a:gd name="connsiteY1" fmla="*/ 10000 h 10000"/>
              <a:gd name="connsiteX2" fmla="*/ 6592 w 10000"/>
              <a:gd name="connsiteY2" fmla="*/ 7961 h 10000"/>
              <a:gd name="connsiteX3" fmla="*/ 6767 w 10000"/>
              <a:gd name="connsiteY3" fmla="*/ 7573 h 10000"/>
              <a:gd name="connsiteX4" fmla="*/ 6943 w 10000"/>
              <a:gd name="connsiteY4" fmla="*/ 7023 h 10000"/>
              <a:gd name="connsiteX5" fmla="*/ 6767 w 10000"/>
              <a:gd name="connsiteY5" fmla="*/ 5146 h 10000"/>
              <a:gd name="connsiteX6" fmla="*/ 3603 w 10000"/>
              <a:gd name="connsiteY6" fmla="*/ 3625 h 10000"/>
              <a:gd name="connsiteX7" fmla="*/ 967 w 10000"/>
              <a:gd name="connsiteY7" fmla="*/ 2492 h 10000"/>
              <a:gd name="connsiteX8" fmla="*/ 2724 w 10000"/>
              <a:gd name="connsiteY8" fmla="*/ 0 h 10000"/>
              <a:gd name="connsiteX9" fmla="*/ 3252 w 10000"/>
              <a:gd name="connsiteY9" fmla="*/ 65 h 10000"/>
              <a:gd name="connsiteX10" fmla="*/ 3076 w 10000"/>
              <a:gd name="connsiteY10" fmla="*/ 194 h 10000"/>
              <a:gd name="connsiteX11" fmla="*/ 7822 w 10000"/>
              <a:gd name="connsiteY11" fmla="*/ 5081 h 10000"/>
              <a:gd name="connsiteX12" fmla="*/ 7998 w 10000"/>
              <a:gd name="connsiteY12" fmla="*/ 7023 h 10000"/>
              <a:gd name="connsiteX13" fmla="*/ 7822 w 10000"/>
              <a:gd name="connsiteY13" fmla="*/ 7573 h 10000"/>
              <a:gd name="connsiteX14" fmla="*/ 7646 w 10000"/>
              <a:gd name="connsiteY14" fmla="*/ 7994 h 10000"/>
              <a:gd name="connsiteX15" fmla="*/ 9579 w 10000"/>
              <a:gd name="connsiteY15" fmla="*/ 9806 h 10000"/>
              <a:gd name="connsiteX16" fmla="*/ 9931 w 10000"/>
              <a:gd name="connsiteY16" fmla="*/ 9935 h 10000"/>
              <a:gd name="connsiteX17" fmla="*/ 9579 w 10000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3603 w 10492"/>
              <a:gd name="connsiteY6" fmla="*/ 3625 h 10000"/>
              <a:gd name="connsiteX7" fmla="*/ 967 w 10492"/>
              <a:gd name="connsiteY7" fmla="*/ 2492 h 10000"/>
              <a:gd name="connsiteX8" fmla="*/ 2724 w 10492"/>
              <a:gd name="connsiteY8" fmla="*/ 0 h 10000"/>
              <a:gd name="connsiteX9" fmla="*/ 3252 w 10492"/>
              <a:gd name="connsiteY9" fmla="*/ 65 h 10000"/>
              <a:gd name="connsiteX10" fmla="*/ 3076 w 10492"/>
              <a:gd name="connsiteY10" fmla="*/ 194 h 10000"/>
              <a:gd name="connsiteX11" fmla="*/ 10377 w 10492"/>
              <a:gd name="connsiteY11" fmla="*/ 4865 h 10000"/>
              <a:gd name="connsiteX12" fmla="*/ 7998 w 10492"/>
              <a:gd name="connsiteY12" fmla="*/ 7023 h 10000"/>
              <a:gd name="connsiteX13" fmla="*/ 7822 w 10492"/>
              <a:gd name="connsiteY13" fmla="*/ 7573 h 10000"/>
              <a:gd name="connsiteX14" fmla="*/ 7646 w 10492"/>
              <a:gd name="connsiteY14" fmla="*/ 7994 h 10000"/>
              <a:gd name="connsiteX15" fmla="*/ 9579 w 10492"/>
              <a:gd name="connsiteY15" fmla="*/ 9806 h 10000"/>
              <a:gd name="connsiteX16" fmla="*/ 9931 w 10492"/>
              <a:gd name="connsiteY16" fmla="*/ 9935 h 10000"/>
              <a:gd name="connsiteX17" fmla="*/ 9579 w 10492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967 w 10492"/>
              <a:gd name="connsiteY6" fmla="*/ 2492 h 10000"/>
              <a:gd name="connsiteX7" fmla="*/ 2724 w 10492"/>
              <a:gd name="connsiteY7" fmla="*/ 0 h 10000"/>
              <a:gd name="connsiteX8" fmla="*/ 3252 w 10492"/>
              <a:gd name="connsiteY8" fmla="*/ 65 h 10000"/>
              <a:gd name="connsiteX9" fmla="*/ 3076 w 10492"/>
              <a:gd name="connsiteY9" fmla="*/ 194 h 10000"/>
              <a:gd name="connsiteX10" fmla="*/ 10377 w 10492"/>
              <a:gd name="connsiteY10" fmla="*/ 4865 h 10000"/>
              <a:gd name="connsiteX11" fmla="*/ 7998 w 10492"/>
              <a:gd name="connsiteY11" fmla="*/ 7023 h 10000"/>
              <a:gd name="connsiteX12" fmla="*/ 7822 w 10492"/>
              <a:gd name="connsiteY12" fmla="*/ 7573 h 10000"/>
              <a:gd name="connsiteX13" fmla="*/ 7646 w 10492"/>
              <a:gd name="connsiteY13" fmla="*/ 7994 h 10000"/>
              <a:gd name="connsiteX14" fmla="*/ 9579 w 10492"/>
              <a:gd name="connsiteY14" fmla="*/ 9806 h 10000"/>
              <a:gd name="connsiteX15" fmla="*/ 9931 w 10492"/>
              <a:gd name="connsiteY15" fmla="*/ 9935 h 10000"/>
              <a:gd name="connsiteX16" fmla="*/ 9579 w 10492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7822 w 10865"/>
              <a:gd name="connsiteY12" fmla="*/ 7573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10387 w 10865"/>
              <a:gd name="connsiteY13" fmla="*/ 8389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5859 w 10865"/>
              <a:gd name="connsiteY0" fmla="*/ 10287 h 10287"/>
              <a:gd name="connsiteX1" fmla="*/ 9404 w 10865"/>
              <a:gd name="connsiteY1" fmla="*/ 10000 h 10287"/>
              <a:gd name="connsiteX2" fmla="*/ 6592 w 10865"/>
              <a:gd name="connsiteY2" fmla="*/ 7961 h 10287"/>
              <a:gd name="connsiteX3" fmla="*/ 6767 w 10865"/>
              <a:gd name="connsiteY3" fmla="*/ 7573 h 10287"/>
              <a:gd name="connsiteX4" fmla="*/ 6943 w 10865"/>
              <a:gd name="connsiteY4" fmla="*/ 7023 h 10287"/>
              <a:gd name="connsiteX5" fmla="*/ 6767 w 10865"/>
              <a:gd name="connsiteY5" fmla="*/ 5146 h 10287"/>
              <a:gd name="connsiteX6" fmla="*/ 967 w 10865"/>
              <a:gd name="connsiteY6" fmla="*/ 2492 h 10287"/>
              <a:gd name="connsiteX7" fmla="*/ 2724 w 10865"/>
              <a:gd name="connsiteY7" fmla="*/ 0 h 10287"/>
              <a:gd name="connsiteX8" fmla="*/ 3252 w 10865"/>
              <a:gd name="connsiteY8" fmla="*/ 65 h 10287"/>
              <a:gd name="connsiteX9" fmla="*/ 3076 w 10865"/>
              <a:gd name="connsiteY9" fmla="*/ 194 h 10287"/>
              <a:gd name="connsiteX10" fmla="*/ 10377 w 10865"/>
              <a:gd name="connsiteY10" fmla="*/ 4865 h 10287"/>
              <a:gd name="connsiteX11" fmla="*/ 10563 w 10865"/>
              <a:gd name="connsiteY11" fmla="*/ 6915 h 10287"/>
              <a:gd name="connsiteX12" fmla="*/ 10759 w 10865"/>
              <a:gd name="connsiteY12" fmla="*/ 7609 h 10287"/>
              <a:gd name="connsiteX13" fmla="*/ 10387 w 10865"/>
              <a:gd name="connsiteY13" fmla="*/ 8389 h 10287"/>
              <a:gd name="connsiteX14" fmla="*/ 9579 w 10865"/>
              <a:gd name="connsiteY14" fmla="*/ 9806 h 10287"/>
              <a:gd name="connsiteX15" fmla="*/ 9931 w 10865"/>
              <a:gd name="connsiteY15" fmla="*/ 9935 h 10287"/>
              <a:gd name="connsiteX16" fmla="*/ 5859 w 10865"/>
              <a:gd name="connsiteY16" fmla="*/ 10287 h 10287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9579 w 10865"/>
              <a:gd name="connsiteY14" fmla="*/ 9806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5859 w 10865"/>
              <a:gd name="connsiteY14" fmla="*/ 9051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5265"/>
              <a:gd name="connsiteY0" fmla="*/ 10287 h 10341"/>
              <a:gd name="connsiteX1" fmla="*/ 9404 w 15265"/>
              <a:gd name="connsiteY1" fmla="*/ 10000 h 10341"/>
              <a:gd name="connsiteX2" fmla="*/ 6592 w 15265"/>
              <a:gd name="connsiteY2" fmla="*/ 7961 h 10341"/>
              <a:gd name="connsiteX3" fmla="*/ 6767 w 15265"/>
              <a:gd name="connsiteY3" fmla="*/ 7573 h 10341"/>
              <a:gd name="connsiteX4" fmla="*/ 6943 w 15265"/>
              <a:gd name="connsiteY4" fmla="*/ 7023 h 10341"/>
              <a:gd name="connsiteX5" fmla="*/ 6767 w 15265"/>
              <a:gd name="connsiteY5" fmla="*/ 5146 h 10341"/>
              <a:gd name="connsiteX6" fmla="*/ 967 w 15265"/>
              <a:gd name="connsiteY6" fmla="*/ 2492 h 10341"/>
              <a:gd name="connsiteX7" fmla="*/ 2724 w 15265"/>
              <a:gd name="connsiteY7" fmla="*/ 0 h 10341"/>
              <a:gd name="connsiteX8" fmla="*/ 3252 w 15265"/>
              <a:gd name="connsiteY8" fmla="*/ 65 h 10341"/>
              <a:gd name="connsiteX9" fmla="*/ 3076 w 15265"/>
              <a:gd name="connsiteY9" fmla="*/ 194 h 10341"/>
              <a:gd name="connsiteX10" fmla="*/ 10377 w 15265"/>
              <a:gd name="connsiteY10" fmla="*/ 4865 h 10341"/>
              <a:gd name="connsiteX11" fmla="*/ 10563 w 15265"/>
              <a:gd name="connsiteY11" fmla="*/ 6915 h 10341"/>
              <a:gd name="connsiteX12" fmla="*/ 10759 w 15265"/>
              <a:gd name="connsiteY12" fmla="*/ 7609 h 10341"/>
              <a:gd name="connsiteX13" fmla="*/ 10387 w 15265"/>
              <a:gd name="connsiteY13" fmla="*/ 8389 h 10341"/>
              <a:gd name="connsiteX14" fmla="*/ 15257 w 15265"/>
              <a:gd name="connsiteY14" fmla="*/ 9806 h 10341"/>
              <a:gd name="connsiteX15" fmla="*/ 4449 w 15265"/>
              <a:gd name="connsiteY15" fmla="*/ 9430 h 10341"/>
              <a:gd name="connsiteX16" fmla="*/ 5859 w 15265"/>
              <a:gd name="connsiteY16" fmla="*/ 10287 h 10341"/>
              <a:gd name="connsiteX0" fmla="*/ 5859 w 15257"/>
              <a:gd name="connsiteY0" fmla="*/ 10287 h 10341"/>
              <a:gd name="connsiteX1" fmla="*/ 9404 w 15257"/>
              <a:gd name="connsiteY1" fmla="*/ 10000 h 10341"/>
              <a:gd name="connsiteX2" fmla="*/ 6592 w 15257"/>
              <a:gd name="connsiteY2" fmla="*/ 7961 h 10341"/>
              <a:gd name="connsiteX3" fmla="*/ 6767 w 15257"/>
              <a:gd name="connsiteY3" fmla="*/ 7573 h 10341"/>
              <a:gd name="connsiteX4" fmla="*/ 6943 w 15257"/>
              <a:gd name="connsiteY4" fmla="*/ 7023 h 10341"/>
              <a:gd name="connsiteX5" fmla="*/ 6767 w 15257"/>
              <a:gd name="connsiteY5" fmla="*/ 5146 h 10341"/>
              <a:gd name="connsiteX6" fmla="*/ 967 w 15257"/>
              <a:gd name="connsiteY6" fmla="*/ 2492 h 10341"/>
              <a:gd name="connsiteX7" fmla="*/ 2724 w 15257"/>
              <a:gd name="connsiteY7" fmla="*/ 0 h 10341"/>
              <a:gd name="connsiteX8" fmla="*/ 3252 w 15257"/>
              <a:gd name="connsiteY8" fmla="*/ 65 h 10341"/>
              <a:gd name="connsiteX9" fmla="*/ 3076 w 15257"/>
              <a:gd name="connsiteY9" fmla="*/ 194 h 10341"/>
              <a:gd name="connsiteX10" fmla="*/ 10377 w 15257"/>
              <a:gd name="connsiteY10" fmla="*/ 4865 h 10341"/>
              <a:gd name="connsiteX11" fmla="*/ 10563 w 15257"/>
              <a:gd name="connsiteY11" fmla="*/ 6915 h 10341"/>
              <a:gd name="connsiteX12" fmla="*/ 10759 w 15257"/>
              <a:gd name="connsiteY12" fmla="*/ 7609 h 10341"/>
              <a:gd name="connsiteX13" fmla="*/ 10387 w 15257"/>
              <a:gd name="connsiteY13" fmla="*/ 8389 h 10341"/>
              <a:gd name="connsiteX14" fmla="*/ 15257 w 15257"/>
              <a:gd name="connsiteY14" fmla="*/ 9806 h 10341"/>
              <a:gd name="connsiteX15" fmla="*/ 14354 w 15257"/>
              <a:gd name="connsiteY15" fmla="*/ 10275 h 10341"/>
              <a:gd name="connsiteX16" fmla="*/ 4449 w 15257"/>
              <a:gd name="connsiteY16" fmla="*/ 9430 h 10341"/>
              <a:gd name="connsiteX17" fmla="*/ 5859 w 15257"/>
              <a:gd name="connsiteY17" fmla="*/ 10287 h 10341"/>
              <a:gd name="connsiteX0" fmla="*/ 5859 w 15257"/>
              <a:gd name="connsiteY0" fmla="*/ 10287 h 18996"/>
              <a:gd name="connsiteX1" fmla="*/ 9404 w 15257"/>
              <a:gd name="connsiteY1" fmla="*/ 10000 h 18996"/>
              <a:gd name="connsiteX2" fmla="*/ 6592 w 15257"/>
              <a:gd name="connsiteY2" fmla="*/ 7961 h 18996"/>
              <a:gd name="connsiteX3" fmla="*/ 6767 w 15257"/>
              <a:gd name="connsiteY3" fmla="*/ 7573 h 18996"/>
              <a:gd name="connsiteX4" fmla="*/ 6943 w 15257"/>
              <a:gd name="connsiteY4" fmla="*/ 7023 h 18996"/>
              <a:gd name="connsiteX5" fmla="*/ 6767 w 15257"/>
              <a:gd name="connsiteY5" fmla="*/ 5146 h 18996"/>
              <a:gd name="connsiteX6" fmla="*/ 967 w 15257"/>
              <a:gd name="connsiteY6" fmla="*/ 2492 h 18996"/>
              <a:gd name="connsiteX7" fmla="*/ 2724 w 15257"/>
              <a:gd name="connsiteY7" fmla="*/ 0 h 18996"/>
              <a:gd name="connsiteX8" fmla="*/ 3252 w 15257"/>
              <a:gd name="connsiteY8" fmla="*/ 65 h 18996"/>
              <a:gd name="connsiteX9" fmla="*/ 3076 w 15257"/>
              <a:gd name="connsiteY9" fmla="*/ 194 h 18996"/>
              <a:gd name="connsiteX10" fmla="*/ 10377 w 15257"/>
              <a:gd name="connsiteY10" fmla="*/ 4865 h 18996"/>
              <a:gd name="connsiteX11" fmla="*/ 10563 w 15257"/>
              <a:gd name="connsiteY11" fmla="*/ 6915 h 18996"/>
              <a:gd name="connsiteX12" fmla="*/ 10759 w 15257"/>
              <a:gd name="connsiteY12" fmla="*/ 7609 h 18996"/>
              <a:gd name="connsiteX13" fmla="*/ 10387 w 15257"/>
              <a:gd name="connsiteY13" fmla="*/ 8389 h 18996"/>
              <a:gd name="connsiteX14" fmla="*/ 15257 w 15257"/>
              <a:gd name="connsiteY14" fmla="*/ 9806 h 18996"/>
              <a:gd name="connsiteX15" fmla="*/ 14354 w 15257"/>
              <a:gd name="connsiteY15" fmla="*/ 10275 h 18996"/>
              <a:gd name="connsiteX16" fmla="*/ 11823 w 15257"/>
              <a:gd name="connsiteY16" fmla="*/ 18996 h 18996"/>
              <a:gd name="connsiteX17" fmla="*/ 5859 w 15257"/>
              <a:gd name="connsiteY17" fmla="*/ 10287 h 18996"/>
              <a:gd name="connsiteX0" fmla="*/ 5859 w 15257"/>
              <a:gd name="connsiteY0" fmla="*/ 10287 h 10328"/>
              <a:gd name="connsiteX1" fmla="*/ 9404 w 15257"/>
              <a:gd name="connsiteY1" fmla="*/ 10000 h 10328"/>
              <a:gd name="connsiteX2" fmla="*/ 6592 w 15257"/>
              <a:gd name="connsiteY2" fmla="*/ 7961 h 10328"/>
              <a:gd name="connsiteX3" fmla="*/ 6767 w 15257"/>
              <a:gd name="connsiteY3" fmla="*/ 7573 h 10328"/>
              <a:gd name="connsiteX4" fmla="*/ 6943 w 15257"/>
              <a:gd name="connsiteY4" fmla="*/ 7023 h 10328"/>
              <a:gd name="connsiteX5" fmla="*/ 6767 w 15257"/>
              <a:gd name="connsiteY5" fmla="*/ 5146 h 10328"/>
              <a:gd name="connsiteX6" fmla="*/ 967 w 15257"/>
              <a:gd name="connsiteY6" fmla="*/ 2492 h 10328"/>
              <a:gd name="connsiteX7" fmla="*/ 2724 w 15257"/>
              <a:gd name="connsiteY7" fmla="*/ 0 h 10328"/>
              <a:gd name="connsiteX8" fmla="*/ 3252 w 15257"/>
              <a:gd name="connsiteY8" fmla="*/ 65 h 10328"/>
              <a:gd name="connsiteX9" fmla="*/ 3076 w 15257"/>
              <a:gd name="connsiteY9" fmla="*/ 194 h 10328"/>
              <a:gd name="connsiteX10" fmla="*/ 10377 w 15257"/>
              <a:gd name="connsiteY10" fmla="*/ 4865 h 10328"/>
              <a:gd name="connsiteX11" fmla="*/ 10563 w 15257"/>
              <a:gd name="connsiteY11" fmla="*/ 6915 h 10328"/>
              <a:gd name="connsiteX12" fmla="*/ 10759 w 15257"/>
              <a:gd name="connsiteY12" fmla="*/ 7609 h 10328"/>
              <a:gd name="connsiteX13" fmla="*/ 10387 w 15257"/>
              <a:gd name="connsiteY13" fmla="*/ 8389 h 10328"/>
              <a:gd name="connsiteX14" fmla="*/ 15257 w 15257"/>
              <a:gd name="connsiteY14" fmla="*/ 9806 h 10328"/>
              <a:gd name="connsiteX15" fmla="*/ 14354 w 15257"/>
              <a:gd name="connsiteY15" fmla="*/ 10275 h 10328"/>
              <a:gd name="connsiteX16" fmla="*/ 5859 w 15257"/>
              <a:gd name="connsiteY16" fmla="*/ 10287 h 10328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09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81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7094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387 w 15257"/>
              <a:gd name="connsiteY11" fmla="*/ 8389 h 10303"/>
              <a:gd name="connsiteX12" fmla="*/ 15257 w 15257"/>
              <a:gd name="connsiteY12" fmla="*/ 9806 h 10303"/>
              <a:gd name="connsiteX13" fmla="*/ 14354 w 15257"/>
              <a:gd name="connsiteY13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943 w 15257"/>
              <a:gd name="connsiteY3" fmla="*/ 7023 h 10303"/>
              <a:gd name="connsiteX4" fmla="*/ 6767 w 15257"/>
              <a:gd name="connsiteY4" fmla="*/ 5146 h 10303"/>
              <a:gd name="connsiteX5" fmla="*/ 967 w 15257"/>
              <a:gd name="connsiteY5" fmla="*/ 2492 h 10303"/>
              <a:gd name="connsiteX6" fmla="*/ 2724 w 15257"/>
              <a:gd name="connsiteY6" fmla="*/ 0 h 10303"/>
              <a:gd name="connsiteX7" fmla="*/ 3252 w 15257"/>
              <a:gd name="connsiteY7" fmla="*/ 65 h 10303"/>
              <a:gd name="connsiteX8" fmla="*/ 3076 w 15257"/>
              <a:gd name="connsiteY8" fmla="*/ 194 h 10303"/>
              <a:gd name="connsiteX9" fmla="*/ 10377 w 15257"/>
              <a:gd name="connsiteY9" fmla="*/ 4865 h 10303"/>
              <a:gd name="connsiteX10" fmla="*/ 10387 w 15257"/>
              <a:gd name="connsiteY10" fmla="*/ 8389 h 10303"/>
              <a:gd name="connsiteX11" fmla="*/ 15257 w 15257"/>
              <a:gd name="connsiteY11" fmla="*/ 9806 h 10303"/>
              <a:gd name="connsiteX12" fmla="*/ 14354 w 15257"/>
              <a:gd name="connsiteY12" fmla="*/ 10275 h 10303"/>
              <a:gd name="connsiteX0" fmla="*/ 14354 w 15257"/>
              <a:gd name="connsiteY0" fmla="*/ 10275 h 10353"/>
              <a:gd name="connsiteX1" fmla="*/ 9404 w 15257"/>
              <a:gd name="connsiteY1" fmla="*/ 10000 h 10353"/>
              <a:gd name="connsiteX2" fmla="*/ 6943 w 15257"/>
              <a:gd name="connsiteY2" fmla="*/ 7023 h 10353"/>
              <a:gd name="connsiteX3" fmla="*/ 6767 w 15257"/>
              <a:gd name="connsiteY3" fmla="*/ 5146 h 10353"/>
              <a:gd name="connsiteX4" fmla="*/ 967 w 15257"/>
              <a:gd name="connsiteY4" fmla="*/ 2492 h 10353"/>
              <a:gd name="connsiteX5" fmla="*/ 2724 w 15257"/>
              <a:gd name="connsiteY5" fmla="*/ 0 h 10353"/>
              <a:gd name="connsiteX6" fmla="*/ 3252 w 15257"/>
              <a:gd name="connsiteY6" fmla="*/ 65 h 10353"/>
              <a:gd name="connsiteX7" fmla="*/ 3076 w 15257"/>
              <a:gd name="connsiteY7" fmla="*/ 194 h 10353"/>
              <a:gd name="connsiteX8" fmla="*/ 10377 w 15257"/>
              <a:gd name="connsiteY8" fmla="*/ 4865 h 10353"/>
              <a:gd name="connsiteX9" fmla="*/ 10387 w 15257"/>
              <a:gd name="connsiteY9" fmla="*/ 8389 h 10353"/>
              <a:gd name="connsiteX10" fmla="*/ 15257 w 15257"/>
              <a:gd name="connsiteY10" fmla="*/ 9806 h 10353"/>
              <a:gd name="connsiteX11" fmla="*/ 14354 w 15257"/>
              <a:gd name="connsiteY11" fmla="*/ 10275 h 10353"/>
              <a:gd name="connsiteX0" fmla="*/ 14354 w 14359"/>
              <a:gd name="connsiteY0" fmla="*/ 10275 h 10450"/>
              <a:gd name="connsiteX1" fmla="*/ 9404 w 14359"/>
              <a:gd name="connsiteY1" fmla="*/ 10000 h 10450"/>
              <a:gd name="connsiteX2" fmla="*/ 6943 w 14359"/>
              <a:gd name="connsiteY2" fmla="*/ 7023 h 10450"/>
              <a:gd name="connsiteX3" fmla="*/ 6767 w 14359"/>
              <a:gd name="connsiteY3" fmla="*/ 5146 h 10450"/>
              <a:gd name="connsiteX4" fmla="*/ 967 w 14359"/>
              <a:gd name="connsiteY4" fmla="*/ 2492 h 10450"/>
              <a:gd name="connsiteX5" fmla="*/ 2724 w 14359"/>
              <a:gd name="connsiteY5" fmla="*/ 0 h 10450"/>
              <a:gd name="connsiteX6" fmla="*/ 3252 w 14359"/>
              <a:gd name="connsiteY6" fmla="*/ 65 h 10450"/>
              <a:gd name="connsiteX7" fmla="*/ 3076 w 14359"/>
              <a:gd name="connsiteY7" fmla="*/ 194 h 10450"/>
              <a:gd name="connsiteX8" fmla="*/ 10377 w 14359"/>
              <a:gd name="connsiteY8" fmla="*/ 4865 h 10450"/>
              <a:gd name="connsiteX9" fmla="*/ 10387 w 14359"/>
              <a:gd name="connsiteY9" fmla="*/ 8389 h 10450"/>
              <a:gd name="connsiteX10" fmla="*/ 14354 w 14359"/>
              <a:gd name="connsiteY10" fmla="*/ 10275 h 1045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3076 w 14359"/>
              <a:gd name="connsiteY7" fmla="*/ 194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5211 w 14359"/>
              <a:gd name="connsiteY7" fmla="*/ 408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10377 w 14359"/>
              <a:gd name="connsiteY7" fmla="*/ 4865 h 10340"/>
              <a:gd name="connsiteX8" fmla="*/ 10387 w 14359"/>
              <a:gd name="connsiteY8" fmla="*/ 8389 h 10340"/>
              <a:gd name="connsiteX9" fmla="*/ 14354 w 14359"/>
              <a:gd name="connsiteY9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10377 w 14359"/>
              <a:gd name="connsiteY6" fmla="*/ 4865 h 10340"/>
              <a:gd name="connsiteX7" fmla="*/ 10387 w 14359"/>
              <a:gd name="connsiteY7" fmla="*/ 8389 h 10340"/>
              <a:gd name="connsiteX8" fmla="*/ 14354 w 14359"/>
              <a:gd name="connsiteY8" fmla="*/ 10275 h 10340"/>
              <a:gd name="connsiteX0" fmla="*/ 11693 w 11698"/>
              <a:gd name="connsiteY0" fmla="*/ 10275 h 10340"/>
              <a:gd name="connsiteX1" fmla="*/ 5385 w 11698"/>
              <a:gd name="connsiteY1" fmla="*/ 9392 h 10340"/>
              <a:gd name="connsiteX2" fmla="*/ 4282 w 11698"/>
              <a:gd name="connsiteY2" fmla="*/ 7023 h 10340"/>
              <a:gd name="connsiteX3" fmla="*/ 4106 w 11698"/>
              <a:gd name="connsiteY3" fmla="*/ 5146 h 10340"/>
              <a:gd name="connsiteX4" fmla="*/ 63 w 11698"/>
              <a:gd name="connsiteY4" fmla="*/ 0 h 10340"/>
              <a:gd name="connsiteX5" fmla="*/ 7716 w 11698"/>
              <a:gd name="connsiteY5" fmla="*/ 4865 h 10340"/>
              <a:gd name="connsiteX6" fmla="*/ 7726 w 11698"/>
              <a:gd name="connsiteY6" fmla="*/ 8389 h 10340"/>
              <a:gd name="connsiteX7" fmla="*/ 11693 w 11698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8069 w 12051"/>
              <a:gd name="connsiteY5" fmla="*/ 4865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4981 w 12051"/>
              <a:gd name="connsiteY5" fmla="*/ 3759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55"/>
              <a:gd name="connsiteX1" fmla="*/ 5738 w 12051"/>
              <a:gd name="connsiteY1" fmla="*/ 9392 h 10355"/>
              <a:gd name="connsiteX2" fmla="*/ 3091 w 12051"/>
              <a:gd name="connsiteY2" fmla="*/ 5953 h 10355"/>
              <a:gd name="connsiteX3" fmla="*/ 567 w 12051"/>
              <a:gd name="connsiteY3" fmla="*/ 2470 h 10355"/>
              <a:gd name="connsiteX4" fmla="*/ 416 w 12051"/>
              <a:gd name="connsiteY4" fmla="*/ 0 h 10355"/>
              <a:gd name="connsiteX5" fmla="*/ 4981 w 12051"/>
              <a:gd name="connsiteY5" fmla="*/ 3759 h 10355"/>
              <a:gd name="connsiteX6" fmla="*/ 8079 w 12051"/>
              <a:gd name="connsiteY6" fmla="*/ 8389 h 10355"/>
              <a:gd name="connsiteX7" fmla="*/ 12046 w 12051"/>
              <a:gd name="connsiteY7" fmla="*/ 10275 h 10355"/>
              <a:gd name="connsiteX0" fmla="*/ 12046 w 12051"/>
              <a:gd name="connsiteY0" fmla="*/ 10275 h 10275"/>
              <a:gd name="connsiteX1" fmla="*/ 3091 w 12051"/>
              <a:gd name="connsiteY1" fmla="*/ 5953 h 10275"/>
              <a:gd name="connsiteX2" fmla="*/ 567 w 12051"/>
              <a:gd name="connsiteY2" fmla="*/ 2470 h 10275"/>
              <a:gd name="connsiteX3" fmla="*/ 416 w 12051"/>
              <a:gd name="connsiteY3" fmla="*/ 0 h 10275"/>
              <a:gd name="connsiteX4" fmla="*/ 4981 w 12051"/>
              <a:gd name="connsiteY4" fmla="*/ 3759 h 10275"/>
              <a:gd name="connsiteX5" fmla="*/ 8079 w 12051"/>
              <a:gd name="connsiteY5" fmla="*/ 8389 h 10275"/>
              <a:gd name="connsiteX6" fmla="*/ 12046 w 12051"/>
              <a:gd name="connsiteY6" fmla="*/ 10275 h 10275"/>
              <a:gd name="connsiteX0" fmla="*/ 12046 w 12054"/>
              <a:gd name="connsiteY0" fmla="*/ 10275 h 10275"/>
              <a:gd name="connsiteX1" fmla="*/ 3091 w 12054"/>
              <a:gd name="connsiteY1" fmla="*/ 5953 h 10275"/>
              <a:gd name="connsiteX2" fmla="*/ 567 w 12054"/>
              <a:gd name="connsiteY2" fmla="*/ 2470 h 10275"/>
              <a:gd name="connsiteX3" fmla="*/ 416 w 12054"/>
              <a:gd name="connsiteY3" fmla="*/ 0 h 10275"/>
              <a:gd name="connsiteX4" fmla="*/ 4981 w 12054"/>
              <a:gd name="connsiteY4" fmla="*/ 3759 h 10275"/>
              <a:gd name="connsiteX5" fmla="*/ 9237 w 12054"/>
              <a:gd name="connsiteY5" fmla="*/ 8139 h 10275"/>
              <a:gd name="connsiteX6" fmla="*/ 12046 w 12054"/>
              <a:gd name="connsiteY6" fmla="*/ 10275 h 10275"/>
              <a:gd name="connsiteX0" fmla="*/ 12046 w 14174"/>
              <a:gd name="connsiteY0" fmla="*/ 10275 h 10558"/>
              <a:gd name="connsiteX1" fmla="*/ 3091 w 14174"/>
              <a:gd name="connsiteY1" fmla="*/ 5953 h 10558"/>
              <a:gd name="connsiteX2" fmla="*/ 567 w 14174"/>
              <a:gd name="connsiteY2" fmla="*/ 2470 h 10558"/>
              <a:gd name="connsiteX3" fmla="*/ 416 w 14174"/>
              <a:gd name="connsiteY3" fmla="*/ 0 h 10558"/>
              <a:gd name="connsiteX4" fmla="*/ 4981 w 14174"/>
              <a:gd name="connsiteY4" fmla="*/ 3759 h 10558"/>
              <a:gd name="connsiteX5" fmla="*/ 9237 w 14174"/>
              <a:gd name="connsiteY5" fmla="*/ 8139 h 10558"/>
              <a:gd name="connsiteX6" fmla="*/ 12046 w 14174"/>
              <a:gd name="connsiteY6" fmla="*/ 10275 h 10558"/>
              <a:gd name="connsiteX0" fmla="*/ 12046 w 12150"/>
              <a:gd name="connsiteY0" fmla="*/ 10275 h 10275"/>
              <a:gd name="connsiteX1" fmla="*/ 3091 w 12150"/>
              <a:gd name="connsiteY1" fmla="*/ 5953 h 10275"/>
              <a:gd name="connsiteX2" fmla="*/ 567 w 12150"/>
              <a:gd name="connsiteY2" fmla="*/ 2470 h 10275"/>
              <a:gd name="connsiteX3" fmla="*/ 416 w 12150"/>
              <a:gd name="connsiteY3" fmla="*/ 0 h 10275"/>
              <a:gd name="connsiteX4" fmla="*/ 4981 w 12150"/>
              <a:gd name="connsiteY4" fmla="*/ 3759 h 10275"/>
              <a:gd name="connsiteX5" fmla="*/ 9237 w 12150"/>
              <a:gd name="connsiteY5" fmla="*/ 8139 h 10275"/>
              <a:gd name="connsiteX6" fmla="*/ 12046 w 12150"/>
              <a:gd name="connsiteY6" fmla="*/ 10275 h 10275"/>
              <a:gd name="connsiteX0" fmla="*/ 12046 w 12101"/>
              <a:gd name="connsiteY0" fmla="*/ 10275 h 10275"/>
              <a:gd name="connsiteX1" fmla="*/ 3091 w 12101"/>
              <a:gd name="connsiteY1" fmla="*/ 5953 h 10275"/>
              <a:gd name="connsiteX2" fmla="*/ 567 w 12101"/>
              <a:gd name="connsiteY2" fmla="*/ 2470 h 10275"/>
              <a:gd name="connsiteX3" fmla="*/ 416 w 12101"/>
              <a:gd name="connsiteY3" fmla="*/ 0 h 10275"/>
              <a:gd name="connsiteX4" fmla="*/ 4981 w 12101"/>
              <a:gd name="connsiteY4" fmla="*/ 3759 h 10275"/>
              <a:gd name="connsiteX5" fmla="*/ 6318 w 12101"/>
              <a:gd name="connsiteY5" fmla="*/ 6602 h 10275"/>
              <a:gd name="connsiteX6" fmla="*/ 12046 w 12101"/>
              <a:gd name="connsiteY6" fmla="*/ 10275 h 10275"/>
              <a:gd name="connsiteX0" fmla="*/ 10302 w 10379"/>
              <a:gd name="connsiteY0" fmla="*/ 10704 h 10704"/>
              <a:gd name="connsiteX1" fmla="*/ 3091 w 10379"/>
              <a:gd name="connsiteY1" fmla="*/ 5953 h 10704"/>
              <a:gd name="connsiteX2" fmla="*/ 567 w 10379"/>
              <a:gd name="connsiteY2" fmla="*/ 2470 h 10704"/>
              <a:gd name="connsiteX3" fmla="*/ 416 w 10379"/>
              <a:gd name="connsiteY3" fmla="*/ 0 h 10704"/>
              <a:gd name="connsiteX4" fmla="*/ 4981 w 10379"/>
              <a:gd name="connsiteY4" fmla="*/ 3759 h 10704"/>
              <a:gd name="connsiteX5" fmla="*/ 6318 w 10379"/>
              <a:gd name="connsiteY5" fmla="*/ 6602 h 10704"/>
              <a:gd name="connsiteX6" fmla="*/ 10302 w 10379"/>
              <a:gd name="connsiteY6" fmla="*/ 10704 h 10704"/>
              <a:gd name="connsiteX0" fmla="*/ 10302 w 10379"/>
              <a:gd name="connsiteY0" fmla="*/ 10704 h 10704"/>
              <a:gd name="connsiteX1" fmla="*/ 567 w 10379"/>
              <a:gd name="connsiteY1" fmla="*/ 2470 h 10704"/>
              <a:gd name="connsiteX2" fmla="*/ 416 w 10379"/>
              <a:gd name="connsiteY2" fmla="*/ 0 h 10704"/>
              <a:gd name="connsiteX3" fmla="*/ 4981 w 10379"/>
              <a:gd name="connsiteY3" fmla="*/ 3759 h 10704"/>
              <a:gd name="connsiteX4" fmla="*/ 6318 w 10379"/>
              <a:gd name="connsiteY4" fmla="*/ 6602 h 10704"/>
              <a:gd name="connsiteX5" fmla="*/ 10302 w 10379"/>
              <a:gd name="connsiteY5" fmla="*/ 10704 h 10704"/>
              <a:gd name="connsiteX0" fmla="*/ 10302 w 12564"/>
              <a:gd name="connsiteY0" fmla="*/ 10704 h 11091"/>
              <a:gd name="connsiteX1" fmla="*/ 567 w 12564"/>
              <a:gd name="connsiteY1" fmla="*/ 2470 h 11091"/>
              <a:gd name="connsiteX2" fmla="*/ 416 w 12564"/>
              <a:gd name="connsiteY2" fmla="*/ 0 h 11091"/>
              <a:gd name="connsiteX3" fmla="*/ 4981 w 12564"/>
              <a:gd name="connsiteY3" fmla="*/ 3759 h 11091"/>
              <a:gd name="connsiteX4" fmla="*/ 6318 w 12564"/>
              <a:gd name="connsiteY4" fmla="*/ 6602 h 11091"/>
              <a:gd name="connsiteX5" fmla="*/ 10302 w 12564"/>
              <a:gd name="connsiteY5" fmla="*/ 10704 h 11091"/>
              <a:gd name="connsiteX0" fmla="*/ 10302 w 10302"/>
              <a:gd name="connsiteY0" fmla="*/ 10704 h 10704"/>
              <a:gd name="connsiteX1" fmla="*/ 567 w 10302"/>
              <a:gd name="connsiteY1" fmla="*/ 2470 h 10704"/>
              <a:gd name="connsiteX2" fmla="*/ 416 w 10302"/>
              <a:gd name="connsiteY2" fmla="*/ 0 h 10704"/>
              <a:gd name="connsiteX3" fmla="*/ 4981 w 10302"/>
              <a:gd name="connsiteY3" fmla="*/ 3759 h 10704"/>
              <a:gd name="connsiteX4" fmla="*/ 6318 w 10302"/>
              <a:gd name="connsiteY4" fmla="*/ 6602 h 10704"/>
              <a:gd name="connsiteX5" fmla="*/ 10302 w 10302"/>
              <a:gd name="connsiteY5" fmla="*/ 10704 h 10704"/>
              <a:gd name="connsiteX0" fmla="*/ 10302 w 10384"/>
              <a:gd name="connsiteY0" fmla="*/ 10704 h 10710"/>
              <a:gd name="connsiteX1" fmla="*/ 567 w 10384"/>
              <a:gd name="connsiteY1" fmla="*/ 2470 h 10710"/>
              <a:gd name="connsiteX2" fmla="*/ 416 w 10384"/>
              <a:gd name="connsiteY2" fmla="*/ 0 h 10710"/>
              <a:gd name="connsiteX3" fmla="*/ 4981 w 10384"/>
              <a:gd name="connsiteY3" fmla="*/ 3759 h 10710"/>
              <a:gd name="connsiteX4" fmla="*/ 10302 w 10384"/>
              <a:gd name="connsiteY4" fmla="*/ 10704 h 10710"/>
              <a:gd name="connsiteX0" fmla="*/ 9983 w 10065"/>
              <a:gd name="connsiteY0" fmla="*/ 10704 h 10710"/>
              <a:gd name="connsiteX1" fmla="*/ 2591 w 10065"/>
              <a:gd name="connsiteY1" fmla="*/ 6051 h 10710"/>
              <a:gd name="connsiteX2" fmla="*/ 97 w 10065"/>
              <a:gd name="connsiteY2" fmla="*/ 0 h 10710"/>
              <a:gd name="connsiteX3" fmla="*/ 4662 w 10065"/>
              <a:gd name="connsiteY3" fmla="*/ 3759 h 10710"/>
              <a:gd name="connsiteX4" fmla="*/ 9983 w 10065"/>
              <a:gd name="connsiteY4" fmla="*/ 10704 h 10710"/>
              <a:gd name="connsiteX0" fmla="*/ 9983 w 9983"/>
              <a:gd name="connsiteY0" fmla="*/ 10704 h 10704"/>
              <a:gd name="connsiteX1" fmla="*/ 2591 w 9983"/>
              <a:gd name="connsiteY1" fmla="*/ 6051 h 10704"/>
              <a:gd name="connsiteX2" fmla="*/ 97 w 9983"/>
              <a:gd name="connsiteY2" fmla="*/ 0 h 10704"/>
              <a:gd name="connsiteX3" fmla="*/ 4662 w 9983"/>
              <a:gd name="connsiteY3" fmla="*/ 3759 h 10704"/>
              <a:gd name="connsiteX4" fmla="*/ 9983 w 9983"/>
              <a:gd name="connsiteY4" fmla="*/ 10704 h 10704"/>
              <a:gd name="connsiteX0" fmla="*/ 9976 w 9976"/>
              <a:gd name="connsiteY0" fmla="*/ 10000 h 10000"/>
              <a:gd name="connsiteX1" fmla="*/ 2571 w 9976"/>
              <a:gd name="connsiteY1" fmla="*/ 5653 h 10000"/>
              <a:gd name="connsiteX2" fmla="*/ 73 w 9976"/>
              <a:gd name="connsiteY2" fmla="*/ 0 h 10000"/>
              <a:gd name="connsiteX3" fmla="*/ 4646 w 9976"/>
              <a:gd name="connsiteY3" fmla="*/ 3512 h 10000"/>
              <a:gd name="connsiteX4" fmla="*/ 9976 w 9976"/>
              <a:gd name="connsiteY4" fmla="*/ 10000 h 10000"/>
              <a:gd name="connsiteX0" fmla="*/ 12330 w 12330"/>
              <a:gd name="connsiteY0" fmla="*/ 10167 h 10167"/>
              <a:gd name="connsiteX1" fmla="*/ 4907 w 12330"/>
              <a:gd name="connsiteY1" fmla="*/ 5820 h 10167"/>
              <a:gd name="connsiteX2" fmla="*/ 44 w 12330"/>
              <a:gd name="connsiteY2" fmla="*/ 0 h 10167"/>
              <a:gd name="connsiteX3" fmla="*/ 6987 w 12330"/>
              <a:gd name="connsiteY3" fmla="*/ 3679 h 10167"/>
              <a:gd name="connsiteX4" fmla="*/ 12330 w 12330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943 w 12286"/>
              <a:gd name="connsiteY3" fmla="*/ 3679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6156 w 12286"/>
              <a:gd name="connsiteY2" fmla="*/ 4081 h 10167"/>
              <a:gd name="connsiteX3" fmla="*/ 12286 w 12286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0805 w 10805"/>
              <a:gd name="connsiteY0" fmla="*/ 11154 h 11154"/>
              <a:gd name="connsiteX1" fmla="*/ 0 w 10805"/>
              <a:gd name="connsiteY1" fmla="*/ 0 h 11154"/>
              <a:gd name="connsiteX2" fmla="*/ 10805 w 10805"/>
              <a:gd name="connsiteY2" fmla="*/ 11154 h 11154"/>
              <a:gd name="connsiteX0" fmla="*/ 10805 w 12793"/>
              <a:gd name="connsiteY0" fmla="*/ 11154 h 11154"/>
              <a:gd name="connsiteX1" fmla="*/ 0 w 12793"/>
              <a:gd name="connsiteY1" fmla="*/ 0 h 11154"/>
              <a:gd name="connsiteX2" fmla="*/ 10805 w 12793"/>
              <a:gd name="connsiteY2" fmla="*/ 11154 h 11154"/>
              <a:gd name="connsiteX0" fmla="*/ 10805 w 12793"/>
              <a:gd name="connsiteY0" fmla="*/ 11154 h 11154"/>
              <a:gd name="connsiteX1" fmla="*/ 0 w 12793"/>
              <a:gd name="connsiteY1" fmla="*/ 0 h 11154"/>
              <a:gd name="connsiteX2" fmla="*/ 10805 w 12793"/>
              <a:gd name="connsiteY2" fmla="*/ 11154 h 11154"/>
              <a:gd name="connsiteX0" fmla="*/ 13440 w 14783"/>
              <a:gd name="connsiteY0" fmla="*/ 13335 h 13335"/>
              <a:gd name="connsiteX1" fmla="*/ 0 w 14783"/>
              <a:gd name="connsiteY1" fmla="*/ 0 h 13335"/>
              <a:gd name="connsiteX2" fmla="*/ 13440 w 14783"/>
              <a:gd name="connsiteY2" fmla="*/ 13335 h 13335"/>
              <a:gd name="connsiteX0" fmla="*/ 13440 w 14783"/>
              <a:gd name="connsiteY0" fmla="*/ 13335 h 13335"/>
              <a:gd name="connsiteX1" fmla="*/ 0 w 14783"/>
              <a:gd name="connsiteY1" fmla="*/ 0 h 13335"/>
              <a:gd name="connsiteX2" fmla="*/ 13440 w 14783"/>
              <a:gd name="connsiteY2" fmla="*/ 13335 h 13335"/>
              <a:gd name="connsiteX0" fmla="*/ 17378 w 18191"/>
              <a:gd name="connsiteY0" fmla="*/ 17575 h 17575"/>
              <a:gd name="connsiteX1" fmla="*/ 0 w 18191"/>
              <a:gd name="connsiteY1" fmla="*/ 0 h 17575"/>
              <a:gd name="connsiteX2" fmla="*/ 17378 w 18191"/>
              <a:gd name="connsiteY2" fmla="*/ 17575 h 17575"/>
              <a:gd name="connsiteX0" fmla="*/ 18227 w 19040"/>
              <a:gd name="connsiteY0" fmla="*/ 17575 h 17575"/>
              <a:gd name="connsiteX1" fmla="*/ 849 w 19040"/>
              <a:gd name="connsiteY1" fmla="*/ 0 h 17575"/>
              <a:gd name="connsiteX2" fmla="*/ 18227 w 19040"/>
              <a:gd name="connsiteY2" fmla="*/ 17575 h 17575"/>
              <a:gd name="connsiteX0" fmla="*/ 18227 w 18597"/>
              <a:gd name="connsiteY0" fmla="*/ 17575 h 17575"/>
              <a:gd name="connsiteX1" fmla="*/ 849 w 18597"/>
              <a:gd name="connsiteY1" fmla="*/ 0 h 17575"/>
              <a:gd name="connsiteX2" fmla="*/ 18227 w 18597"/>
              <a:gd name="connsiteY2" fmla="*/ 17575 h 17575"/>
              <a:gd name="connsiteX0" fmla="*/ 18321 w 18691"/>
              <a:gd name="connsiteY0" fmla="*/ 17575 h 17575"/>
              <a:gd name="connsiteX1" fmla="*/ 943 w 18691"/>
              <a:gd name="connsiteY1" fmla="*/ 0 h 17575"/>
              <a:gd name="connsiteX2" fmla="*/ 18321 w 18691"/>
              <a:gd name="connsiteY2" fmla="*/ 17575 h 17575"/>
              <a:gd name="connsiteX0" fmla="*/ 18321 w 18321"/>
              <a:gd name="connsiteY0" fmla="*/ 17575 h 17575"/>
              <a:gd name="connsiteX1" fmla="*/ 943 w 18321"/>
              <a:gd name="connsiteY1" fmla="*/ 0 h 17575"/>
              <a:gd name="connsiteX2" fmla="*/ 18321 w 18321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6244 w 16244"/>
              <a:gd name="connsiteY0" fmla="*/ 15400 h 15400"/>
              <a:gd name="connsiteX1" fmla="*/ 0 w 16244"/>
              <a:gd name="connsiteY1" fmla="*/ 0 h 15400"/>
              <a:gd name="connsiteX2" fmla="*/ 16244 w 16244"/>
              <a:gd name="connsiteY2" fmla="*/ 15400 h 15400"/>
              <a:gd name="connsiteX0" fmla="*/ 16244 w 16244"/>
              <a:gd name="connsiteY0" fmla="*/ 15400 h 15400"/>
              <a:gd name="connsiteX1" fmla="*/ 0 w 16244"/>
              <a:gd name="connsiteY1" fmla="*/ 0 h 15400"/>
              <a:gd name="connsiteX2" fmla="*/ 16244 w 16244"/>
              <a:gd name="connsiteY2" fmla="*/ 15400 h 15400"/>
              <a:gd name="connsiteX0" fmla="*/ 16244 w 16244"/>
              <a:gd name="connsiteY0" fmla="*/ 15400 h 15400"/>
              <a:gd name="connsiteX1" fmla="*/ 0 w 16244"/>
              <a:gd name="connsiteY1" fmla="*/ 0 h 15400"/>
              <a:gd name="connsiteX2" fmla="*/ 16244 w 16244"/>
              <a:gd name="connsiteY2" fmla="*/ 15400 h 15400"/>
              <a:gd name="connsiteX0" fmla="*/ 16244 w 16244"/>
              <a:gd name="connsiteY0" fmla="*/ 15400 h 15400"/>
              <a:gd name="connsiteX1" fmla="*/ 0 w 16244"/>
              <a:gd name="connsiteY1" fmla="*/ 0 h 15400"/>
              <a:gd name="connsiteX2" fmla="*/ 16244 w 16244"/>
              <a:gd name="connsiteY2" fmla="*/ 15400 h 15400"/>
              <a:gd name="connsiteX0" fmla="*/ 16244 w 16244"/>
              <a:gd name="connsiteY0" fmla="*/ 15400 h 15400"/>
              <a:gd name="connsiteX1" fmla="*/ 0 w 16244"/>
              <a:gd name="connsiteY1" fmla="*/ 0 h 15400"/>
              <a:gd name="connsiteX2" fmla="*/ 16244 w 16244"/>
              <a:gd name="connsiteY2" fmla="*/ 15400 h 15400"/>
              <a:gd name="connsiteX0" fmla="*/ 16244 w 16244"/>
              <a:gd name="connsiteY0" fmla="*/ 15400 h 15400"/>
              <a:gd name="connsiteX1" fmla="*/ 0 w 16244"/>
              <a:gd name="connsiteY1" fmla="*/ 0 h 15400"/>
              <a:gd name="connsiteX2" fmla="*/ 16244 w 16244"/>
              <a:gd name="connsiteY2" fmla="*/ 15400 h 154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6244" h="15400">
                <a:moveTo>
                  <a:pt x="16244" y="15400"/>
                </a:moveTo>
                <a:cubicBezTo>
                  <a:pt x="1618" y="7948"/>
                  <a:pt x="17595" y="5615"/>
                  <a:pt x="0" y="0"/>
                </a:cubicBezTo>
                <a:cubicBezTo>
                  <a:pt x="19711" y="6432"/>
                  <a:pt x="3979" y="5829"/>
                  <a:pt x="16244" y="15400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grpSp>
        <xdr:nvGrpSpPr>
          <xdr:cNvPr id="20" name="Group 19"/>
          <xdr:cNvGrpSpPr/>
        </xdr:nvGrpSpPr>
        <xdr:grpSpPr>
          <a:xfrm rot="816295">
            <a:off x="5814987" y="2239476"/>
            <a:ext cx="749756" cy="715263"/>
            <a:chOff x="6127273" y="1112928"/>
            <a:chExt cx="744758" cy="699120"/>
          </a:xfrm>
        </xdr:grpSpPr>
        <xdr:sp macro="" textlink="">
          <xdr:nvSpPr>
            <xdr:cNvPr id="34" name="Freeform 10"/>
            <xdr:cNvSpPr>
              <a:spLocks/>
            </xdr:cNvSpPr>
          </xdr:nvSpPr>
          <xdr:spPr bwMode="auto">
            <a:xfrm rot="3789134">
              <a:off x="6290242" y="1484817"/>
              <a:ext cx="333035" cy="321428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35" name="Freeform 10"/>
            <xdr:cNvSpPr>
              <a:spLocks/>
            </xdr:cNvSpPr>
          </xdr:nvSpPr>
          <xdr:spPr bwMode="auto">
            <a:xfrm rot="18498411">
              <a:off x="6574066" y="1303406"/>
              <a:ext cx="339762" cy="250524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36" name="Freeform 10"/>
            <xdr:cNvSpPr>
              <a:spLocks/>
            </xdr:cNvSpPr>
          </xdr:nvSpPr>
          <xdr:spPr bwMode="auto">
            <a:xfrm rot="13736157">
              <a:off x="6334434" y="1122686"/>
              <a:ext cx="340473" cy="32095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37" name="Freeform 10"/>
            <xdr:cNvSpPr>
              <a:spLocks/>
            </xdr:cNvSpPr>
          </xdr:nvSpPr>
          <xdr:spPr bwMode="auto">
            <a:xfrm rot="16200000">
              <a:off x="6489753" y="1184240"/>
              <a:ext cx="326772" cy="227211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38" name="Freeform 10"/>
            <xdr:cNvSpPr>
              <a:spLocks/>
            </xdr:cNvSpPr>
          </xdr:nvSpPr>
          <xdr:spPr bwMode="auto">
            <a:xfrm rot="11957747">
              <a:off x="6200222" y="1183825"/>
              <a:ext cx="327318" cy="222642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  <a:gd name="connsiteX0" fmla="*/ 1039 w 10002"/>
                <a:gd name="connsiteY0" fmla="*/ 2359 h 9839"/>
                <a:gd name="connsiteX1" fmla="*/ 10000 w 10002"/>
                <a:gd name="connsiteY1" fmla="*/ 7962 h 9839"/>
                <a:gd name="connsiteX2" fmla="*/ 305 w 10002"/>
                <a:gd name="connsiteY2" fmla="*/ 0 h 9839"/>
                <a:gd name="connsiteX3" fmla="*/ 1039 w 10002"/>
                <a:gd name="connsiteY3" fmla="*/ 2359 h 9839"/>
                <a:gd name="connsiteX0" fmla="*/ 1039 w 10166"/>
                <a:gd name="connsiteY0" fmla="*/ 2398 h 9811"/>
                <a:gd name="connsiteX1" fmla="*/ 9998 w 10166"/>
                <a:gd name="connsiteY1" fmla="*/ 8092 h 9811"/>
                <a:gd name="connsiteX2" fmla="*/ 305 w 10166"/>
                <a:gd name="connsiteY2" fmla="*/ 0 h 9811"/>
                <a:gd name="connsiteX3" fmla="*/ 1039 w 10166"/>
                <a:gd name="connsiteY3" fmla="*/ 2398 h 9811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0166" h="9811">
                  <a:moveTo>
                    <a:pt x="1039" y="2398"/>
                  </a:moveTo>
                  <a:cubicBezTo>
                    <a:pt x="1480" y="3446"/>
                    <a:pt x="8376" y="13834"/>
                    <a:pt x="9998" y="8092"/>
                  </a:cubicBezTo>
                  <a:cubicBezTo>
                    <a:pt x="11620" y="2350"/>
                    <a:pt x="1039" y="0"/>
                    <a:pt x="305" y="0"/>
                  </a:cubicBezTo>
                  <a:cubicBezTo>
                    <a:pt x="-430" y="0"/>
                    <a:pt x="305" y="899"/>
                    <a:pt x="1039" y="2398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39" name="Freeform 10"/>
            <xdr:cNvSpPr>
              <a:spLocks/>
            </xdr:cNvSpPr>
          </xdr:nvSpPr>
          <xdr:spPr bwMode="auto">
            <a:xfrm rot="1438715">
              <a:off x="6430919" y="1478956"/>
              <a:ext cx="333035" cy="321428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40" name="Freeform 10"/>
            <xdr:cNvSpPr>
              <a:spLocks/>
            </xdr:cNvSpPr>
          </xdr:nvSpPr>
          <xdr:spPr bwMode="auto">
            <a:xfrm rot="6878286">
              <a:off x="6150376" y="1474406"/>
              <a:ext cx="326772" cy="227211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41" name="Freeform 10"/>
            <xdr:cNvSpPr>
              <a:spLocks/>
            </xdr:cNvSpPr>
          </xdr:nvSpPr>
          <xdr:spPr bwMode="auto">
            <a:xfrm rot="20976373">
              <a:off x="6550122" y="1459883"/>
              <a:ext cx="321909" cy="230644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42" name="Freeform 10"/>
            <xdr:cNvSpPr>
              <a:spLocks/>
            </xdr:cNvSpPr>
          </xdr:nvSpPr>
          <xdr:spPr bwMode="auto">
            <a:xfrm rot="9084848">
              <a:off x="6127273" y="1294598"/>
              <a:ext cx="325265" cy="269222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43" name="Oval 42"/>
            <xdr:cNvSpPr/>
          </xdr:nvSpPr>
          <xdr:spPr>
            <a:xfrm>
              <a:off x="6422848" y="1392349"/>
              <a:ext cx="186370" cy="177956"/>
            </a:xfrm>
            <a:prstGeom prst="ellipse">
              <a:avLst/>
            </a:prstGeom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21" name="Freeform 6"/>
          <xdr:cNvSpPr>
            <a:spLocks/>
          </xdr:cNvSpPr>
        </xdr:nvSpPr>
        <xdr:spPr bwMode="auto">
          <a:xfrm rot="8883583">
            <a:off x="6690245" y="2988286"/>
            <a:ext cx="192305" cy="250686"/>
          </a:xfrm>
          <a:custGeom>
            <a:avLst/>
            <a:gdLst>
              <a:gd name="T0" fmla="*/ 24 w 50"/>
              <a:gd name="T1" fmla="*/ 64 h 64"/>
              <a:gd name="T2" fmla="*/ 50 w 50"/>
              <a:gd name="T3" fmla="*/ 10 h 64"/>
              <a:gd name="T4" fmla="*/ 27 w 50"/>
              <a:gd name="T5" fmla="*/ 53 h 64"/>
              <a:gd name="T6" fmla="*/ 24 w 50"/>
              <a:gd name="T7" fmla="*/ 64 h 6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0" h="64">
                <a:moveTo>
                  <a:pt x="24" y="64"/>
                </a:moveTo>
                <a:cubicBezTo>
                  <a:pt x="0" y="48"/>
                  <a:pt x="17" y="0"/>
                  <a:pt x="50" y="10"/>
                </a:cubicBezTo>
                <a:cubicBezTo>
                  <a:pt x="50" y="30"/>
                  <a:pt x="30" y="49"/>
                  <a:pt x="27" y="53"/>
                </a:cubicBezTo>
                <a:cubicBezTo>
                  <a:pt x="24" y="58"/>
                  <a:pt x="24" y="64"/>
                  <a:pt x="24" y="64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</xdr:spPr>
      </xdr:sp>
      <xdr:sp macro="" textlink="">
        <xdr:nvSpPr>
          <xdr:cNvPr id="22" name="Freeform 7"/>
          <xdr:cNvSpPr>
            <a:spLocks/>
          </xdr:cNvSpPr>
        </xdr:nvSpPr>
        <xdr:spPr bwMode="auto">
          <a:xfrm rot="3111000">
            <a:off x="6283785" y="3046026"/>
            <a:ext cx="184369" cy="210383"/>
          </a:xfrm>
          <a:custGeom>
            <a:avLst/>
            <a:gdLst>
              <a:gd name="T0" fmla="*/ 11 w 49"/>
              <a:gd name="T1" fmla="*/ 50 h 56"/>
              <a:gd name="T2" fmla="*/ 49 w 49"/>
              <a:gd name="T3" fmla="*/ 10 h 56"/>
              <a:gd name="T4" fmla="*/ 0 w 49"/>
              <a:gd name="T5" fmla="*/ 48 h 56"/>
              <a:gd name="T6" fmla="*/ 11 w 49"/>
              <a:gd name="T7" fmla="*/ 50 h 5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49" h="56">
                <a:moveTo>
                  <a:pt x="11" y="50"/>
                </a:moveTo>
                <a:cubicBezTo>
                  <a:pt x="36" y="56"/>
                  <a:pt x="49" y="34"/>
                  <a:pt x="49" y="10"/>
                </a:cubicBezTo>
                <a:cubicBezTo>
                  <a:pt x="23" y="0"/>
                  <a:pt x="7" y="27"/>
                  <a:pt x="0" y="48"/>
                </a:cubicBezTo>
                <a:lnTo>
                  <a:pt x="11" y="50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</xdr:spPr>
      </xdr:sp>
      <xdr:grpSp>
        <xdr:nvGrpSpPr>
          <xdr:cNvPr id="23" name="Group 22"/>
          <xdr:cNvGrpSpPr/>
        </xdr:nvGrpSpPr>
        <xdr:grpSpPr>
          <a:xfrm>
            <a:off x="7388834" y="2615953"/>
            <a:ext cx="363934" cy="339393"/>
            <a:chOff x="5766882" y="1888482"/>
            <a:chExt cx="363934" cy="328710"/>
          </a:xfrm>
        </xdr:grpSpPr>
        <xdr:sp macro="" textlink="">
          <xdr:nvSpPr>
            <xdr:cNvPr id="25" name="Freeform 10"/>
            <xdr:cNvSpPr>
              <a:spLocks/>
            </xdr:cNvSpPr>
          </xdr:nvSpPr>
          <xdr:spPr bwMode="auto">
            <a:xfrm rot="13383097">
              <a:off x="5860582" y="1888482"/>
              <a:ext cx="163343" cy="158765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26" name="Freeform 10"/>
            <xdr:cNvSpPr>
              <a:spLocks/>
            </xdr:cNvSpPr>
          </xdr:nvSpPr>
          <xdr:spPr bwMode="auto">
            <a:xfrm rot="16410178">
              <a:off x="5942204" y="1918313"/>
              <a:ext cx="141814" cy="115158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27" name="Freeform 10"/>
            <xdr:cNvSpPr>
              <a:spLocks/>
            </xdr:cNvSpPr>
          </xdr:nvSpPr>
          <xdr:spPr bwMode="auto">
            <a:xfrm rot="11163762">
              <a:off x="5809660" y="1912113"/>
              <a:ext cx="141507" cy="127554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28" name="Freeform 10"/>
            <xdr:cNvSpPr>
              <a:spLocks/>
            </xdr:cNvSpPr>
          </xdr:nvSpPr>
          <xdr:spPr bwMode="auto">
            <a:xfrm rot="19175370">
              <a:off x="5962998" y="1979382"/>
              <a:ext cx="167818" cy="109044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29" name="Freeform 10"/>
            <xdr:cNvSpPr>
              <a:spLocks/>
            </xdr:cNvSpPr>
          </xdr:nvSpPr>
          <xdr:spPr bwMode="auto">
            <a:xfrm rot="2771110">
              <a:off x="5854580" y="2035813"/>
              <a:ext cx="200150" cy="16260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30" name="Freeform 10"/>
            <xdr:cNvSpPr>
              <a:spLocks/>
            </xdr:cNvSpPr>
          </xdr:nvSpPr>
          <xdr:spPr bwMode="auto">
            <a:xfrm rot="5798191">
              <a:off x="5799694" y="2057290"/>
              <a:ext cx="160570" cy="11761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31" name="Freeform 10"/>
            <xdr:cNvSpPr>
              <a:spLocks/>
            </xdr:cNvSpPr>
          </xdr:nvSpPr>
          <xdr:spPr bwMode="auto">
            <a:xfrm>
              <a:off x="5941599" y="2044458"/>
              <a:ext cx="166035" cy="12229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32" name="Freeform 10"/>
            <xdr:cNvSpPr>
              <a:spLocks/>
            </xdr:cNvSpPr>
          </xdr:nvSpPr>
          <xdr:spPr bwMode="auto">
            <a:xfrm rot="8563383">
              <a:off x="5766882" y="1976438"/>
              <a:ext cx="166744" cy="13863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33" name="Oval 32"/>
            <xdr:cNvSpPr/>
          </xdr:nvSpPr>
          <xdr:spPr>
            <a:xfrm>
              <a:off x="5908473" y="2000942"/>
              <a:ext cx="85910" cy="81044"/>
            </a:xfrm>
            <a:prstGeom prst="ellipse">
              <a:avLst/>
            </a:prstGeom>
            <a:solidFill>
              <a:schemeClr val="accent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24" name="Freeform 50"/>
          <xdr:cNvSpPr>
            <a:spLocks/>
          </xdr:cNvSpPr>
        </xdr:nvSpPr>
        <xdr:spPr bwMode="auto">
          <a:xfrm rot="21261973" flipH="1">
            <a:off x="7269488" y="2356075"/>
            <a:ext cx="94840" cy="215749"/>
          </a:xfrm>
          <a:custGeom>
            <a:avLst/>
            <a:gdLst>
              <a:gd name="T0" fmla="*/ 30 w 53"/>
              <a:gd name="T1" fmla="*/ 51 h 53"/>
              <a:gd name="T2" fmla="*/ 27 w 53"/>
              <a:gd name="T3" fmla="*/ 0 h 53"/>
              <a:gd name="T4" fmla="*/ 43 w 53"/>
              <a:gd name="T5" fmla="*/ 28 h 53"/>
              <a:gd name="T6" fmla="*/ 36 w 53"/>
              <a:gd name="T7" fmla="*/ 51 h 53"/>
              <a:gd name="T8" fmla="*/ 30 w 53"/>
              <a:gd name="T9" fmla="*/ 51 h 53"/>
              <a:gd name="connsiteX0" fmla="*/ 1801 w 4248"/>
              <a:gd name="connsiteY0" fmla="*/ 9623 h 9655"/>
              <a:gd name="connsiteX1" fmla="*/ 103 w 4248"/>
              <a:gd name="connsiteY1" fmla="*/ 0 h 9655"/>
              <a:gd name="connsiteX2" fmla="*/ 3122 w 4248"/>
              <a:gd name="connsiteY2" fmla="*/ 5283 h 9655"/>
              <a:gd name="connsiteX3" fmla="*/ 1801 w 4248"/>
              <a:gd name="connsiteY3" fmla="*/ 9623 h 9655"/>
              <a:gd name="connsiteX0" fmla="*/ 4240 w 8551"/>
              <a:gd name="connsiteY0" fmla="*/ 9967 h 10945"/>
              <a:gd name="connsiteX1" fmla="*/ 242 w 8551"/>
              <a:gd name="connsiteY1" fmla="*/ 0 h 10945"/>
              <a:gd name="connsiteX2" fmla="*/ 7349 w 8551"/>
              <a:gd name="connsiteY2" fmla="*/ 5472 h 10945"/>
              <a:gd name="connsiteX3" fmla="*/ 4240 w 8551"/>
              <a:gd name="connsiteY3" fmla="*/ 9967 h 10945"/>
              <a:gd name="connsiteX0" fmla="*/ 7009 w 15451"/>
              <a:gd name="connsiteY0" fmla="*/ 9106 h 9155"/>
              <a:gd name="connsiteX1" fmla="*/ 2334 w 15451"/>
              <a:gd name="connsiteY1" fmla="*/ 0 h 9155"/>
              <a:gd name="connsiteX2" fmla="*/ 10645 w 15451"/>
              <a:gd name="connsiteY2" fmla="*/ 5000 h 9155"/>
              <a:gd name="connsiteX3" fmla="*/ 7009 w 15451"/>
              <a:gd name="connsiteY3" fmla="*/ 9106 h 9155"/>
              <a:gd name="connsiteX0" fmla="*/ 2865 w 6106"/>
              <a:gd name="connsiteY0" fmla="*/ 13206 h 13507"/>
              <a:gd name="connsiteX1" fmla="*/ 200 w 6106"/>
              <a:gd name="connsiteY1" fmla="*/ 0 h 13507"/>
              <a:gd name="connsiteX2" fmla="*/ 5219 w 6106"/>
              <a:gd name="connsiteY2" fmla="*/ 8721 h 13507"/>
              <a:gd name="connsiteX3" fmla="*/ 2865 w 6106"/>
              <a:gd name="connsiteY3" fmla="*/ 13206 h 13507"/>
              <a:gd name="connsiteX0" fmla="*/ 7603 w 12911"/>
              <a:gd name="connsiteY0" fmla="*/ 9777 h 10000"/>
              <a:gd name="connsiteX1" fmla="*/ 3239 w 12911"/>
              <a:gd name="connsiteY1" fmla="*/ 0 h 10000"/>
              <a:gd name="connsiteX2" fmla="*/ 11458 w 12911"/>
              <a:gd name="connsiteY2" fmla="*/ 6457 h 10000"/>
              <a:gd name="connsiteX3" fmla="*/ 7603 w 12911"/>
              <a:gd name="connsiteY3" fmla="*/ 9777 h 10000"/>
              <a:gd name="connsiteX0" fmla="*/ 4364 w 9672"/>
              <a:gd name="connsiteY0" fmla="*/ 9777 h 10000"/>
              <a:gd name="connsiteX1" fmla="*/ 0 w 9672"/>
              <a:gd name="connsiteY1" fmla="*/ 0 h 10000"/>
              <a:gd name="connsiteX2" fmla="*/ 8219 w 9672"/>
              <a:gd name="connsiteY2" fmla="*/ 6457 h 10000"/>
              <a:gd name="connsiteX3" fmla="*/ 4364 w 9672"/>
              <a:gd name="connsiteY3" fmla="*/ 9777 h 10000"/>
              <a:gd name="connsiteX0" fmla="*/ 6935 w 12423"/>
              <a:gd name="connsiteY0" fmla="*/ 9777 h 10000"/>
              <a:gd name="connsiteX1" fmla="*/ 2423 w 12423"/>
              <a:gd name="connsiteY1" fmla="*/ 0 h 10000"/>
              <a:gd name="connsiteX2" fmla="*/ 10921 w 12423"/>
              <a:gd name="connsiteY2" fmla="*/ 6457 h 10000"/>
              <a:gd name="connsiteX3" fmla="*/ 6935 w 12423"/>
              <a:gd name="connsiteY3" fmla="*/ 9777 h 10000"/>
              <a:gd name="connsiteX0" fmla="*/ 8918 w 16537"/>
              <a:gd name="connsiteY0" fmla="*/ 9777 h 9781"/>
              <a:gd name="connsiteX1" fmla="*/ 4406 w 16537"/>
              <a:gd name="connsiteY1" fmla="*/ 0 h 9781"/>
              <a:gd name="connsiteX2" fmla="*/ 12904 w 16537"/>
              <a:gd name="connsiteY2" fmla="*/ 6457 h 9781"/>
              <a:gd name="connsiteX3" fmla="*/ 8918 w 16537"/>
              <a:gd name="connsiteY3" fmla="*/ 9777 h 9781"/>
              <a:gd name="connsiteX0" fmla="*/ 4304 w 11616"/>
              <a:gd name="connsiteY0" fmla="*/ 9996 h 10085"/>
              <a:gd name="connsiteX1" fmla="*/ 1575 w 11616"/>
              <a:gd name="connsiteY1" fmla="*/ 0 h 10085"/>
              <a:gd name="connsiteX2" fmla="*/ 11039 w 11616"/>
              <a:gd name="connsiteY2" fmla="*/ 4763 h 10085"/>
              <a:gd name="connsiteX3" fmla="*/ 4304 w 11616"/>
              <a:gd name="connsiteY3" fmla="*/ 9996 h 10085"/>
              <a:gd name="connsiteX0" fmla="*/ 4304 w 4304"/>
              <a:gd name="connsiteY0" fmla="*/ 9996 h 9996"/>
              <a:gd name="connsiteX1" fmla="*/ 1575 w 4304"/>
              <a:gd name="connsiteY1" fmla="*/ 0 h 9996"/>
              <a:gd name="connsiteX2" fmla="*/ 4304 w 4304"/>
              <a:gd name="connsiteY2" fmla="*/ 9996 h 9996"/>
              <a:gd name="connsiteX0" fmla="*/ 15442 w 24604"/>
              <a:gd name="connsiteY0" fmla="*/ 10000 h 10206"/>
              <a:gd name="connsiteX1" fmla="*/ 9101 w 24604"/>
              <a:gd name="connsiteY1" fmla="*/ 0 h 10206"/>
              <a:gd name="connsiteX2" fmla="*/ 15442 w 24604"/>
              <a:gd name="connsiteY2" fmla="*/ 10000 h 10206"/>
              <a:gd name="connsiteX0" fmla="*/ 15442 w 23710"/>
              <a:gd name="connsiteY0" fmla="*/ 10000 h 10206"/>
              <a:gd name="connsiteX1" fmla="*/ 9101 w 23710"/>
              <a:gd name="connsiteY1" fmla="*/ 0 h 10206"/>
              <a:gd name="connsiteX2" fmla="*/ 15442 w 23710"/>
              <a:gd name="connsiteY2" fmla="*/ 10000 h 10206"/>
              <a:gd name="connsiteX0" fmla="*/ 16427 w 25799"/>
              <a:gd name="connsiteY0" fmla="*/ 10000 h 10448"/>
              <a:gd name="connsiteX1" fmla="*/ 10086 w 25799"/>
              <a:gd name="connsiteY1" fmla="*/ 0 h 10448"/>
              <a:gd name="connsiteX2" fmla="*/ 16427 w 25799"/>
              <a:gd name="connsiteY2" fmla="*/ 10000 h 10448"/>
              <a:gd name="connsiteX0" fmla="*/ 15439 w 23703"/>
              <a:gd name="connsiteY0" fmla="*/ 10000 h 10088"/>
              <a:gd name="connsiteX1" fmla="*/ 9098 w 23703"/>
              <a:gd name="connsiteY1" fmla="*/ 0 h 10088"/>
              <a:gd name="connsiteX2" fmla="*/ 15439 w 23703"/>
              <a:gd name="connsiteY2" fmla="*/ 10000 h 10088"/>
              <a:gd name="connsiteX0" fmla="*/ 15439 w 24259"/>
              <a:gd name="connsiteY0" fmla="*/ 10000 h 10088"/>
              <a:gd name="connsiteX1" fmla="*/ 9098 w 24259"/>
              <a:gd name="connsiteY1" fmla="*/ 0 h 10088"/>
              <a:gd name="connsiteX2" fmla="*/ 15439 w 24259"/>
              <a:gd name="connsiteY2" fmla="*/ 10000 h 1008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24259" h="10088">
                <a:moveTo>
                  <a:pt x="15439" y="10000"/>
                </a:moveTo>
                <a:cubicBezTo>
                  <a:pt x="-7520" y="11025"/>
                  <a:pt x="-655" y="2839"/>
                  <a:pt x="9098" y="0"/>
                </a:cubicBezTo>
                <a:cubicBezTo>
                  <a:pt x="9309" y="3850"/>
                  <a:pt x="38398" y="8975"/>
                  <a:pt x="15439" y="10000"/>
                </a:cubicBezTo>
                <a:close/>
              </a:path>
            </a:pathLst>
          </a:custGeom>
          <a:solidFill>
            <a:srgbClr val="00B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7</xdr:row>
          <xdr:rowOff>28575</xdr:rowOff>
        </xdr:from>
        <xdr:to>
          <xdr:col>15</xdr:col>
          <xdr:colOff>171450</xdr:colOff>
          <xdr:row>8</xdr:row>
          <xdr:rowOff>142875</xdr:rowOff>
        </xdr:to>
        <xdr:sp macro="" textlink="">
          <xdr:nvSpPr>
            <xdr:cNvPr id="3077" name="Year Selection Spinner" descr="Spinner control. Use spinner to change calendar year or type desired year in cell L2 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  <xdr:twoCellAnchor>
    <xdr:from>
      <xdr:col>8</xdr:col>
      <xdr:colOff>4</xdr:colOff>
      <xdr:row>22</xdr:row>
      <xdr:rowOff>21166</xdr:rowOff>
    </xdr:from>
    <xdr:to>
      <xdr:col>11</xdr:col>
      <xdr:colOff>338969</xdr:colOff>
      <xdr:row>22</xdr:row>
      <xdr:rowOff>231416</xdr:rowOff>
    </xdr:to>
    <xdr:grpSp>
      <xdr:nvGrpSpPr>
        <xdr:cNvPr id="48" name="Calendar Key Group" descr="Color legend for calendar: task complete and task incomplete." title="Calendar Legend"/>
        <xdr:cNvGrpSpPr/>
      </xdr:nvGrpSpPr>
      <xdr:grpSpPr>
        <a:xfrm>
          <a:off x="8593671" y="5662083"/>
          <a:ext cx="1989965" cy="210250"/>
          <a:chOff x="941917" y="3746500"/>
          <a:chExt cx="1989965" cy="210250"/>
        </a:xfrm>
      </xdr:grpSpPr>
      <xdr:sp macro="" textlink="">
        <xdr:nvSpPr>
          <xdr:cNvPr id="2" name="CompleteColor"/>
          <xdr:cNvSpPr/>
        </xdr:nvSpPr>
        <xdr:spPr>
          <a:xfrm>
            <a:off x="941917" y="3782483"/>
            <a:ext cx="116416" cy="137584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47" name="IncompleteColor"/>
          <xdr:cNvSpPr/>
        </xdr:nvSpPr>
        <xdr:spPr>
          <a:xfrm>
            <a:off x="1940976" y="3782483"/>
            <a:ext cx="116416" cy="137584"/>
          </a:xfrm>
          <a:prstGeom prst="rect">
            <a:avLst/>
          </a:prstGeom>
          <a:solidFill>
            <a:schemeClr val="accent4">
              <a:lumMod val="60000"/>
              <a:lumOff val="4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46" name="TaskComplete"/>
          <xdr:cNvSpPr txBox="1"/>
        </xdr:nvSpPr>
        <xdr:spPr>
          <a:xfrm>
            <a:off x="1079500" y="3746500"/>
            <a:ext cx="725391" cy="21025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lIns="0" rtlCol="0" anchor="t">
            <a:spAutoFit/>
          </a:bodyPr>
          <a:lstStyle/>
          <a:p>
            <a:pPr algn="l"/>
            <a:r>
              <a:rPr lang="en-US" sz="800">
                <a:solidFill>
                  <a:schemeClr val="accent4">
                    <a:lumMod val="50000"/>
                  </a:schemeClr>
                </a:solidFill>
              </a:rPr>
              <a:t>task complete</a:t>
            </a:r>
          </a:p>
        </xdr:txBody>
      </xdr:sp>
      <xdr:sp macro="" textlink="">
        <xdr:nvSpPr>
          <xdr:cNvPr id="49" name="TaskIncomplete"/>
          <xdr:cNvSpPr txBox="1"/>
        </xdr:nvSpPr>
        <xdr:spPr>
          <a:xfrm>
            <a:off x="2120891" y="3746500"/>
            <a:ext cx="810991" cy="21025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lIns="0" rtlCol="0" anchor="t">
            <a:spAutoFit/>
          </a:bodyPr>
          <a:lstStyle/>
          <a:p>
            <a:r>
              <a:rPr lang="en-US" sz="800">
                <a:solidFill>
                  <a:schemeClr val="accent4">
                    <a:lumMod val="50000"/>
                  </a:schemeClr>
                </a:solidFill>
              </a:rPr>
              <a:t>task incomplete</a:t>
            </a:r>
          </a:p>
        </xdr:txBody>
      </xdr:sp>
    </xdr:grpSp>
    <xdr:clientData/>
  </xdr:twoCellAnchor>
  <xdr:twoCellAnchor editAs="oneCell">
    <xdr:from>
      <xdr:col>1</xdr:col>
      <xdr:colOff>31762</xdr:colOff>
      <xdr:row>5</xdr:row>
      <xdr:rowOff>67697</xdr:rowOff>
    </xdr:from>
    <xdr:to>
      <xdr:col>1</xdr:col>
      <xdr:colOff>698521</xdr:colOff>
      <xdr:row>6</xdr:row>
      <xdr:rowOff>148163</xdr:rowOff>
    </xdr:to>
    <xdr:grpSp>
      <xdr:nvGrpSpPr>
        <xdr:cNvPr id="50" name="Garden Trowel icon group" title="Garden Trowel icon"/>
        <xdr:cNvGrpSpPr/>
      </xdr:nvGrpSpPr>
      <xdr:grpSpPr>
        <a:xfrm>
          <a:off x="211679" y="1581114"/>
          <a:ext cx="666759" cy="323882"/>
          <a:chOff x="952500" y="591276"/>
          <a:chExt cx="666002" cy="322799"/>
        </a:xfrm>
      </xdr:grpSpPr>
      <xdr:sp macro="" textlink="">
        <xdr:nvSpPr>
          <xdr:cNvPr id="51" name="Freeform 5"/>
          <xdr:cNvSpPr>
            <a:spLocks noEditPoints="1"/>
          </xdr:cNvSpPr>
        </xdr:nvSpPr>
        <xdr:spPr bwMode="auto">
          <a:xfrm>
            <a:off x="952500" y="714699"/>
            <a:ext cx="361544" cy="199376"/>
          </a:xfrm>
          <a:custGeom>
            <a:avLst/>
            <a:gdLst>
              <a:gd name="T0" fmla="*/ 1734 w 1805"/>
              <a:gd name="T1" fmla="*/ 59 h 980"/>
              <a:gd name="T2" fmla="*/ 1737 w 1805"/>
              <a:gd name="T3" fmla="*/ 56 h 980"/>
              <a:gd name="T4" fmla="*/ 1747 w 1805"/>
              <a:gd name="T5" fmla="*/ 52 h 980"/>
              <a:gd name="T6" fmla="*/ 1311 w 1805"/>
              <a:gd name="T7" fmla="*/ 4 h 980"/>
              <a:gd name="T8" fmla="*/ 1332 w 1805"/>
              <a:gd name="T9" fmla="*/ 27 h 980"/>
              <a:gd name="T10" fmla="*/ 1338 w 1805"/>
              <a:gd name="T11" fmla="*/ 64 h 980"/>
              <a:gd name="T12" fmla="*/ 1340 w 1805"/>
              <a:gd name="T13" fmla="*/ 106 h 980"/>
              <a:gd name="T14" fmla="*/ 1346 w 1805"/>
              <a:gd name="T15" fmla="*/ 147 h 980"/>
              <a:gd name="T16" fmla="*/ 1366 w 1805"/>
              <a:gd name="T17" fmla="*/ 181 h 980"/>
              <a:gd name="T18" fmla="*/ 1410 w 1805"/>
              <a:gd name="T19" fmla="*/ 200 h 980"/>
              <a:gd name="T20" fmla="*/ 1445 w 1805"/>
              <a:gd name="T21" fmla="*/ 195 h 980"/>
              <a:gd name="T22" fmla="*/ 1494 w 1805"/>
              <a:gd name="T23" fmla="*/ 172 h 980"/>
              <a:gd name="T24" fmla="*/ 1564 w 1805"/>
              <a:gd name="T25" fmla="*/ 139 h 980"/>
              <a:gd name="T26" fmla="*/ 1640 w 1805"/>
              <a:gd name="T27" fmla="*/ 104 h 980"/>
              <a:gd name="T28" fmla="*/ 1705 w 1805"/>
              <a:gd name="T29" fmla="*/ 73 h 980"/>
              <a:gd name="T30" fmla="*/ 1725 w 1805"/>
              <a:gd name="T31" fmla="*/ 64 h 980"/>
              <a:gd name="T32" fmla="*/ 1716 w 1805"/>
              <a:gd name="T33" fmla="*/ 92 h 980"/>
              <a:gd name="T34" fmla="*/ 1735 w 1805"/>
              <a:gd name="T35" fmla="*/ 146 h 980"/>
              <a:gd name="T36" fmla="*/ 1775 w 1805"/>
              <a:gd name="T37" fmla="*/ 186 h 980"/>
              <a:gd name="T38" fmla="*/ 1802 w 1805"/>
              <a:gd name="T39" fmla="*/ 197 h 980"/>
              <a:gd name="T40" fmla="*/ 1795 w 1805"/>
              <a:gd name="T41" fmla="*/ 203 h 980"/>
              <a:gd name="T42" fmla="*/ 1751 w 1805"/>
              <a:gd name="T43" fmla="*/ 226 h 980"/>
              <a:gd name="T44" fmla="*/ 1687 w 1805"/>
              <a:gd name="T45" fmla="*/ 259 h 980"/>
              <a:gd name="T46" fmla="*/ 1617 w 1805"/>
              <a:gd name="T47" fmla="*/ 295 h 980"/>
              <a:gd name="T48" fmla="*/ 1556 w 1805"/>
              <a:gd name="T49" fmla="*/ 326 h 980"/>
              <a:gd name="T50" fmla="*/ 1522 w 1805"/>
              <a:gd name="T51" fmla="*/ 346 h 980"/>
              <a:gd name="T52" fmla="*/ 1503 w 1805"/>
              <a:gd name="T53" fmla="*/ 389 h 980"/>
              <a:gd name="T54" fmla="*/ 1503 w 1805"/>
              <a:gd name="T55" fmla="*/ 441 h 980"/>
              <a:gd name="T56" fmla="*/ 1521 w 1805"/>
              <a:gd name="T57" fmla="*/ 480 h 980"/>
              <a:gd name="T58" fmla="*/ 1549 w 1805"/>
              <a:gd name="T59" fmla="*/ 511 h 980"/>
              <a:gd name="T60" fmla="*/ 1575 w 1805"/>
              <a:gd name="T61" fmla="*/ 537 h 980"/>
              <a:gd name="T62" fmla="*/ 1589 w 1805"/>
              <a:gd name="T63" fmla="*/ 561 h 980"/>
              <a:gd name="T64" fmla="*/ 1579 w 1805"/>
              <a:gd name="T65" fmla="*/ 587 h 980"/>
              <a:gd name="T66" fmla="*/ 1534 w 1805"/>
              <a:gd name="T67" fmla="*/ 618 h 980"/>
              <a:gd name="T68" fmla="*/ 1444 w 1805"/>
              <a:gd name="T69" fmla="*/ 658 h 980"/>
              <a:gd name="T70" fmla="*/ 1399 w 1805"/>
              <a:gd name="T71" fmla="*/ 676 h 980"/>
              <a:gd name="T72" fmla="*/ 1312 w 1805"/>
              <a:gd name="T73" fmla="*/ 712 h 980"/>
              <a:gd name="T74" fmla="*/ 1192 w 1805"/>
              <a:gd name="T75" fmla="*/ 758 h 980"/>
              <a:gd name="T76" fmla="*/ 1048 w 1805"/>
              <a:gd name="T77" fmla="*/ 810 h 980"/>
              <a:gd name="T78" fmla="*/ 887 w 1805"/>
              <a:gd name="T79" fmla="*/ 863 h 980"/>
              <a:gd name="T80" fmla="*/ 716 w 1805"/>
              <a:gd name="T81" fmla="*/ 912 h 980"/>
              <a:gd name="T82" fmla="*/ 545 w 1805"/>
              <a:gd name="T83" fmla="*/ 952 h 980"/>
              <a:gd name="T84" fmla="*/ 380 w 1805"/>
              <a:gd name="T85" fmla="*/ 975 h 980"/>
              <a:gd name="T86" fmla="*/ 231 w 1805"/>
              <a:gd name="T87" fmla="*/ 979 h 980"/>
              <a:gd name="T88" fmla="*/ 104 w 1805"/>
              <a:gd name="T89" fmla="*/ 958 h 980"/>
              <a:gd name="T90" fmla="*/ 46 w 1805"/>
              <a:gd name="T91" fmla="*/ 927 h 980"/>
              <a:gd name="T92" fmla="*/ 22 w 1805"/>
              <a:gd name="T93" fmla="*/ 893 h 980"/>
              <a:gd name="T94" fmla="*/ 14 w 1805"/>
              <a:gd name="T95" fmla="*/ 875 h 980"/>
              <a:gd name="T96" fmla="*/ 1 w 1805"/>
              <a:gd name="T97" fmla="*/ 820 h 980"/>
              <a:gd name="T98" fmla="*/ 26 w 1805"/>
              <a:gd name="T99" fmla="*/ 753 h 980"/>
              <a:gd name="T100" fmla="*/ 80 w 1805"/>
              <a:gd name="T101" fmla="*/ 682 h 980"/>
              <a:gd name="T102" fmla="*/ 150 w 1805"/>
              <a:gd name="T103" fmla="*/ 610 h 980"/>
              <a:gd name="T104" fmla="*/ 226 w 1805"/>
              <a:gd name="T105" fmla="*/ 545 h 980"/>
              <a:gd name="T106" fmla="*/ 436 w 1805"/>
              <a:gd name="T107" fmla="*/ 396 h 980"/>
              <a:gd name="T108" fmla="*/ 728 w 1805"/>
              <a:gd name="T109" fmla="*/ 234 h 980"/>
              <a:gd name="T110" fmla="*/ 935 w 1805"/>
              <a:gd name="T111" fmla="*/ 132 h 980"/>
              <a:gd name="T112" fmla="*/ 1147 w 1805"/>
              <a:gd name="T113" fmla="*/ 39 h 980"/>
              <a:gd name="T114" fmla="*/ 1264 w 1805"/>
              <a:gd name="T115" fmla="*/ 1 h 98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</a:cxnLst>
            <a:rect l="0" t="0" r="r" b="b"/>
            <a:pathLst>
              <a:path w="1805" h="980">
                <a:moveTo>
                  <a:pt x="1747" y="52"/>
                </a:moveTo>
                <a:lnTo>
                  <a:pt x="1743" y="55"/>
                </a:lnTo>
                <a:lnTo>
                  <a:pt x="1734" y="59"/>
                </a:lnTo>
                <a:lnTo>
                  <a:pt x="1727" y="63"/>
                </a:lnTo>
                <a:lnTo>
                  <a:pt x="1731" y="59"/>
                </a:lnTo>
                <a:lnTo>
                  <a:pt x="1737" y="56"/>
                </a:lnTo>
                <a:lnTo>
                  <a:pt x="1742" y="53"/>
                </a:lnTo>
                <a:lnTo>
                  <a:pt x="1745" y="52"/>
                </a:lnTo>
                <a:lnTo>
                  <a:pt x="1747" y="52"/>
                </a:lnTo>
                <a:close/>
                <a:moveTo>
                  <a:pt x="1283" y="0"/>
                </a:moveTo>
                <a:lnTo>
                  <a:pt x="1298" y="1"/>
                </a:lnTo>
                <a:lnTo>
                  <a:pt x="1311" y="4"/>
                </a:lnTo>
                <a:lnTo>
                  <a:pt x="1320" y="10"/>
                </a:lnTo>
                <a:lnTo>
                  <a:pt x="1327" y="18"/>
                </a:lnTo>
                <a:lnTo>
                  <a:pt x="1332" y="27"/>
                </a:lnTo>
                <a:lnTo>
                  <a:pt x="1335" y="39"/>
                </a:lnTo>
                <a:lnTo>
                  <a:pt x="1337" y="51"/>
                </a:lnTo>
                <a:lnTo>
                  <a:pt x="1338" y="64"/>
                </a:lnTo>
                <a:lnTo>
                  <a:pt x="1339" y="77"/>
                </a:lnTo>
                <a:lnTo>
                  <a:pt x="1339" y="91"/>
                </a:lnTo>
                <a:lnTo>
                  <a:pt x="1340" y="106"/>
                </a:lnTo>
                <a:lnTo>
                  <a:pt x="1341" y="120"/>
                </a:lnTo>
                <a:lnTo>
                  <a:pt x="1343" y="134"/>
                </a:lnTo>
                <a:lnTo>
                  <a:pt x="1346" y="147"/>
                </a:lnTo>
                <a:lnTo>
                  <a:pt x="1350" y="160"/>
                </a:lnTo>
                <a:lnTo>
                  <a:pt x="1357" y="172"/>
                </a:lnTo>
                <a:lnTo>
                  <a:pt x="1366" y="181"/>
                </a:lnTo>
                <a:lnTo>
                  <a:pt x="1377" y="190"/>
                </a:lnTo>
                <a:lnTo>
                  <a:pt x="1392" y="196"/>
                </a:lnTo>
                <a:lnTo>
                  <a:pt x="1410" y="200"/>
                </a:lnTo>
                <a:lnTo>
                  <a:pt x="1432" y="202"/>
                </a:lnTo>
                <a:lnTo>
                  <a:pt x="1436" y="199"/>
                </a:lnTo>
                <a:lnTo>
                  <a:pt x="1445" y="195"/>
                </a:lnTo>
                <a:lnTo>
                  <a:pt x="1458" y="189"/>
                </a:lnTo>
                <a:lnTo>
                  <a:pt x="1474" y="181"/>
                </a:lnTo>
                <a:lnTo>
                  <a:pt x="1494" y="172"/>
                </a:lnTo>
                <a:lnTo>
                  <a:pt x="1516" y="162"/>
                </a:lnTo>
                <a:lnTo>
                  <a:pt x="1539" y="150"/>
                </a:lnTo>
                <a:lnTo>
                  <a:pt x="1564" y="139"/>
                </a:lnTo>
                <a:lnTo>
                  <a:pt x="1590" y="127"/>
                </a:lnTo>
                <a:lnTo>
                  <a:pt x="1615" y="116"/>
                </a:lnTo>
                <a:lnTo>
                  <a:pt x="1640" y="104"/>
                </a:lnTo>
                <a:lnTo>
                  <a:pt x="1663" y="92"/>
                </a:lnTo>
                <a:lnTo>
                  <a:pt x="1686" y="82"/>
                </a:lnTo>
                <a:lnTo>
                  <a:pt x="1705" y="73"/>
                </a:lnTo>
                <a:lnTo>
                  <a:pt x="1721" y="65"/>
                </a:lnTo>
                <a:lnTo>
                  <a:pt x="1727" y="63"/>
                </a:lnTo>
                <a:lnTo>
                  <a:pt x="1725" y="64"/>
                </a:lnTo>
                <a:lnTo>
                  <a:pt x="1720" y="71"/>
                </a:lnTo>
                <a:lnTo>
                  <a:pt x="1717" y="80"/>
                </a:lnTo>
                <a:lnTo>
                  <a:pt x="1716" y="92"/>
                </a:lnTo>
                <a:lnTo>
                  <a:pt x="1718" y="107"/>
                </a:lnTo>
                <a:lnTo>
                  <a:pt x="1724" y="125"/>
                </a:lnTo>
                <a:lnTo>
                  <a:pt x="1735" y="146"/>
                </a:lnTo>
                <a:lnTo>
                  <a:pt x="1748" y="164"/>
                </a:lnTo>
                <a:lnTo>
                  <a:pt x="1762" y="177"/>
                </a:lnTo>
                <a:lnTo>
                  <a:pt x="1775" y="186"/>
                </a:lnTo>
                <a:lnTo>
                  <a:pt x="1787" y="192"/>
                </a:lnTo>
                <a:lnTo>
                  <a:pt x="1796" y="196"/>
                </a:lnTo>
                <a:lnTo>
                  <a:pt x="1802" y="197"/>
                </a:lnTo>
                <a:lnTo>
                  <a:pt x="1805" y="198"/>
                </a:lnTo>
                <a:lnTo>
                  <a:pt x="1802" y="199"/>
                </a:lnTo>
                <a:lnTo>
                  <a:pt x="1795" y="203"/>
                </a:lnTo>
                <a:lnTo>
                  <a:pt x="1784" y="208"/>
                </a:lnTo>
                <a:lnTo>
                  <a:pt x="1769" y="216"/>
                </a:lnTo>
                <a:lnTo>
                  <a:pt x="1751" y="226"/>
                </a:lnTo>
                <a:lnTo>
                  <a:pt x="1731" y="236"/>
                </a:lnTo>
                <a:lnTo>
                  <a:pt x="1710" y="247"/>
                </a:lnTo>
                <a:lnTo>
                  <a:pt x="1687" y="259"/>
                </a:lnTo>
                <a:lnTo>
                  <a:pt x="1663" y="271"/>
                </a:lnTo>
                <a:lnTo>
                  <a:pt x="1639" y="284"/>
                </a:lnTo>
                <a:lnTo>
                  <a:pt x="1617" y="295"/>
                </a:lnTo>
                <a:lnTo>
                  <a:pt x="1595" y="307"/>
                </a:lnTo>
                <a:lnTo>
                  <a:pt x="1574" y="317"/>
                </a:lnTo>
                <a:lnTo>
                  <a:pt x="1556" y="326"/>
                </a:lnTo>
                <a:lnTo>
                  <a:pt x="1541" y="334"/>
                </a:lnTo>
                <a:lnTo>
                  <a:pt x="1530" y="342"/>
                </a:lnTo>
                <a:lnTo>
                  <a:pt x="1522" y="346"/>
                </a:lnTo>
                <a:lnTo>
                  <a:pt x="1519" y="348"/>
                </a:lnTo>
                <a:lnTo>
                  <a:pt x="1509" y="370"/>
                </a:lnTo>
                <a:lnTo>
                  <a:pt x="1503" y="389"/>
                </a:lnTo>
                <a:lnTo>
                  <a:pt x="1500" y="409"/>
                </a:lnTo>
                <a:lnTo>
                  <a:pt x="1500" y="425"/>
                </a:lnTo>
                <a:lnTo>
                  <a:pt x="1503" y="441"/>
                </a:lnTo>
                <a:lnTo>
                  <a:pt x="1507" y="455"/>
                </a:lnTo>
                <a:lnTo>
                  <a:pt x="1514" y="468"/>
                </a:lnTo>
                <a:lnTo>
                  <a:pt x="1521" y="480"/>
                </a:lnTo>
                <a:lnTo>
                  <a:pt x="1530" y="491"/>
                </a:lnTo>
                <a:lnTo>
                  <a:pt x="1539" y="501"/>
                </a:lnTo>
                <a:lnTo>
                  <a:pt x="1549" y="511"/>
                </a:lnTo>
                <a:lnTo>
                  <a:pt x="1558" y="519"/>
                </a:lnTo>
                <a:lnTo>
                  <a:pt x="1567" y="529"/>
                </a:lnTo>
                <a:lnTo>
                  <a:pt x="1575" y="537"/>
                </a:lnTo>
                <a:lnTo>
                  <a:pt x="1582" y="545"/>
                </a:lnTo>
                <a:lnTo>
                  <a:pt x="1586" y="553"/>
                </a:lnTo>
                <a:lnTo>
                  <a:pt x="1589" y="561"/>
                </a:lnTo>
                <a:lnTo>
                  <a:pt x="1588" y="569"/>
                </a:lnTo>
                <a:lnTo>
                  <a:pt x="1585" y="578"/>
                </a:lnTo>
                <a:lnTo>
                  <a:pt x="1579" y="587"/>
                </a:lnTo>
                <a:lnTo>
                  <a:pt x="1567" y="597"/>
                </a:lnTo>
                <a:lnTo>
                  <a:pt x="1553" y="607"/>
                </a:lnTo>
                <a:lnTo>
                  <a:pt x="1534" y="618"/>
                </a:lnTo>
                <a:lnTo>
                  <a:pt x="1510" y="630"/>
                </a:lnTo>
                <a:lnTo>
                  <a:pt x="1479" y="643"/>
                </a:lnTo>
                <a:lnTo>
                  <a:pt x="1444" y="658"/>
                </a:lnTo>
                <a:lnTo>
                  <a:pt x="1434" y="662"/>
                </a:lnTo>
                <a:lnTo>
                  <a:pt x="1419" y="668"/>
                </a:lnTo>
                <a:lnTo>
                  <a:pt x="1399" y="676"/>
                </a:lnTo>
                <a:lnTo>
                  <a:pt x="1373" y="686"/>
                </a:lnTo>
                <a:lnTo>
                  <a:pt x="1345" y="698"/>
                </a:lnTo>
                <a:lnTo>
                  <a:pt x="1312" y="712"/>
                </a:lnTo>
                <a:lnTo>
                  <a:pt x="1275" y="726"/>
                </a:lnTo>
                <a:lnTo>
                  <a:pt x="1236" y="742"/>
                </a:lnTo>
                <a:lnTo>
                  <a:pt x="1192" y="758"/>
                </a:lnTo>
                <a:lnTo>
                  <a:pt x="1147" y="775"/>
                </a:lnTo>
                <a:lnTo>
                  <a:pt x="1098" y="793"/>
                </a:lnTo>
                <a:lnTo>
                  <a:pt x="1048" y="810"/>
                </a:lnTo>
                <a:lnTo>
                  <a:pt x="996" y="829"/>
                </a:lnTo>
                <a:lnTo>
                  <a:pt x="941" y="846"/>
                </a:lnTo>
                <a:lnTo>
                  <a:pt x="887" y="863"/>
                </a:lnTo>
                <a:lnTo>
                  <a:pt x="830" y="880"/>
                </a:lnTo>
                <a:lnTo>
                  <a:pt x="774" y="897"/>
                </a:lnTo>
                <a:lnTo>
                  <a:pt x="716" y="912"/>
                </a:lnTo>
                <a:lnTo>
                  <a:pt x="659" y="926"/>
                </a:lnTo>
                <a:lnTo>
                  <a:pt x="602" y="939"/>
                </a:lnTo>
                <a:lnTo>
                  <a:pt x="545" y="952"/>
                </a:lnTo>
                <a:lnTo>
                  <a:pt x="489" y="961"/>
                </a:lnTo>
                <a:lnTo>
                  <a:pt x="434" y="969"/>
                </a:lnTo>
                <a:lnTo>
                  <a:pt x="380" y="975"/>
                </a:lnTo>
                <a:lnTo>
                  <a:pt x="329" y="979"/>
                </a:lnTo>
                <a:lnTo>
                  <a:pt x="278" y="980"/>
                </a:lnTo>
                <a:lnTo>
                  <a:pt x="231" y="979"/>
                </a:lnTo>
                <a:lnTo>
                  <a:pt x="185" y="975"/>
                </a:lnTo>
                <a:lnTo>
                  <a:pt x="144" y="968"/>
                </a:lnTo>
                <a:lnTo>
                  <a:pt x="104" y="958"/>
                </a:lnTo>
                <a:lnTo>
                  <a:pt x="68" y="944"/>
                </a:lnTo>
                <a:lnTo>
                  <a:pt x="56" y="936"/>
                </a:lnTo>
                <a:lnTo>
                  <a:pt x="46" y="927"/>
                </a:lnTo>
                <a:lnTo>
                  <a:pt x="35" y="915"/>
                </a:lnTo>
                <a:lnTo>
                  <a:pt x="28" y="904"/>
                </a:lnTo>
                <a:lnTo>
                  <a:pt x="22" y="893"/>
                </a:lnTo>
                <a:lnTo>
                  <a:pt x="18" y="883"/>
                </a:lnTo>
                <a:lnTo>
                  <a:pt x="15" y="877"/>
                </a:lnTo>
                <a:lnTo>
                  <a:pt x="14" y="875"/>
                </a:lnTo>
                <a:lnTo>
                  <a:pt x="5" y="858"/>
                </a:lnTo>
                <a:lnTo>
                  <a:pt x="0" y="840"/>
                </a:lnTo>
                <a:lnTo>
                  <a:pt x="1" y="820"/>
                </a:lnTo>
                <a:lnTo>
                  <a:pt x="5" y="799"/>
                </a:lnTo>
                <a:lnTo>
                  <a:pt x="14" y="777"/>
                </a:lnTo>
                <a:lnTo>
                  <a:pt x="26" y="753"/>
                </a:lnTo>
                <a:lnTo>
                  <a:pt x="41" y="730"/>
                </a:lnTo>
                <a:lnTo>
                  <a:pt x="60" y="707"/>
                </a:lnTo>
                <a:lnTo>
                  <a:pt x="80" y="682"/>
                </a:lnTo>
                <a:lnTo>
                  <a:pt x="101" y="658"/>
                </a:lnTo>
                <a:lnTo>
                  <a:pt x="125" y="634"/>
                </a:lnTo>
                <a:lnTo>
                  <a:pt x="150" y="610"/>
                </a:lnTo>
                <a:lnTo>
                  <a:pt x="175" y="588"/>
                </a:lnTo>
                <a:lnTo>
                  <a:pt x="200" y="566"/>
                </a:lnTo>
                <a:lnTo>
                  <a:pt x="226" y="545"/>
                </a:lnTo>
                <a:lnTo>
                  <a:pt x="251" y="527"/>
                </a:lnTo>
                <a:lnTo>
                  <a:pt x="343" y="459"/>
                </a:lnTo>
                <a:lnTo>
                  <a:pt x="436" y="396"/>
                </a:lnTo>
                <a:lnTo>
                  <a:pt x="530" y="338"/>
                </a:lnTo>
                <a:lnTo>
                  <a:pt x="627" y="285"/>
                </a:lnTo>
                <a:lnTo>
                  <a:pt x="728" y="234"/>
                </a:lnTo>
                <a:lnTo>
                  <a:pt x="795" y="200"/>
                </a:lnTo>
                <a:lnTo>
                  <a:pt x="865" y="167"/>
                </a:lnTo>
                <a:lnTo>
                  <a:pt x="935" y="132"/>
                </a:lnTo>
                <a:lnTo>
                  <a:pt x="1006" y="99"/>
                </a:lnTo>
                <a:lnTo>
                  <a:pt x="1077" y="67"/>
                </a:lnTo>
                <a:lnTo>
                  <a:pt x="1147" y="39"/>
                </a:lnTo>
                <a:lnTo>
                  <a:pt x="1215" y="14"/>
                </a:lnTo>
                <a:lnTo>
                  <a:pt x="1242" y="6"/>
                </a:lnTo>
                <a:lnTo>
                  <a:pt x="1264" y="1"/>
                </a:lnTo>
                <a:lnTo>
                  <a:pt x="1283" y="0"/>
                </a:lnTo>
                <a:close/>
              </a:path>
            </a:pathLst>
          </a:custGeom>
          <a:solidFill>
            <a:srgbClr val="859F9C"/>
          </a:solidFill>
          <a:ln w="0">
            <a:solidFill>
              <a:srgbClr val="859F9C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" name="Freeform 6"/>
          <xdr:cNvSpPr>
            <a:spLocks/>
          </xdr:cNvSpPr>
        </xdr:nvSpPr>
        <xdr:spPr bwMode="auto">
          <a:xfrm>
            <a:off x="1285501" y="591276"/>
            <a:ext cx="333001" cy="170894"/>
          </a:xfrm>
          <a:custGeom>
            <a:avLst/>
            <a:gdLst>
              <a:gd name="T0" fmla="*/ 1587 w 1665"/>
              <a:gd name="T1" fmla="*/ 2 h 821"/>
              <a:gd name="T2" fmla="*/ 1615 w 1665"/>
              <a:gd name="T3" fmla="*/ 12 h 821"/>
              <a:gd name="T4" fmla="*/ 1636 w 1665"/>
              <a:gd name="T5" fmla="*/ 30 h 821"/>
              <a:gd name="T6" fmla="*/ 1652 w 1665"/>
              <a:gd name="T7" fmla="*/ 54 h 821"/>
              <a:gd name="T8" fmla="*/ 1664 w 1665"/>
              <a:gd name="T9" fmla="*/ 87 h 821"/>
              <a:gd name="T10" fmla="*/ 1661 w 1665"/>
              <a:gd name="T11" fmla="*/ 125 h 821"/>
              <a:gd name="T12" fmla="*/ 1642 w 1665"/>
              <a:gd name="T13" fmla="*/ 160 h 821"/>
              <a:gd name="T14" fmla="*/ 1615 w 1665"/>
              <a:gd name="T15" fmla="*/ 188 h 821"/>
              <a:gd name="T16" fmla="*/ 1587 w 1665"/>
              <a:gd name="T17" fmla="*/ 210 h 821"/>
              <a:gd name="T18" fmla="*/ 1564 w 1665"/>
              <a:gd name="T19" fmla="*/ 225 h 821"/>
              <a:gd name="T20" fmla="*/ 1555 w 1665"/>
              <a:gd name="T21" fmla="*/ 230 h 821"/>
              <a:gd name="T22" fmla="*/ 27 w 1665"/>
              <a:gd name="T23" fmla="*/ 821 h 821"/>
              <a:gd name="T24" fmla="*/ 115 w 1665"/>
              <a:gd name="T25" fmla="*/ 656 h 821"/>
              <a:gd name="T26" fmla="*/ 125 w 1665"/>
              <a:gd name="T27" fmla="*/ 651 h 821"/>
              <a:gd name="T28" fmla="*/ 156 w 1665"/>
              <a:gd name="T29" fmla="*/ 636 h 821"/>
              <a:gd name="T30" fmla="*/ 203 w 1665"/>
              <a:gd name="T31" fmla="*/ 613 h 821"/>
              <a:gd name="T32" fmla="*/ 265 w 1665"/>
              <a:gd name="T33" fmla="*/ 584 h 821"/>
              <a:gd name="T34" fmla="*/ 341 w 1665"/>
              <a:gd name="T35" fmla="*/ 548 h 821"/>
              <a:gd name="T36" fmla="*/ 426 w 1665"/>
              <a:gd name="T37" fmla="*/ 506 h 821"/>
              <a:gd name="T38" fmla="*/ 521 w 1665"/>
              <a:gd name="T39" fmla="*/ 462 h 821"/>
              <a:gd name="T40" fmla="*/ 621 w 1665"/>
              <a:gd name="T41" fmla="*/ 414 h 821"/>
              <a:gd name="T42" fmla="*/ 725 w 1665"/>
              <a:gd name="T43" fmla="*/ 364 h 821"/>
              <a:gd name="T44" fmla="*/ 831 w 1665"/>
              <a:gd name="T45" fmla="*/ 314 h 821"/>
              <a:gd name="T46" fmla="*/ 936 w 1665"/>
              <a:gd name="T47" fmla="*/ 264 h 821"/>
              <a:gd name="T48" fmla="*/ 1039 w 1665"/>
              <a:gd name="T49" fmla="*/ 216 h 821"/>
              <a:gd name="T50" fmla="*/ 1137 w 1665"/>
              <a:gd name="T51" fmla="*/ 171 h 821"/>
              <a:gd name="T52" fmla="*/ 1227 w 1665"/>
              <a:gd name="T53" fmla="*/ 129 h 821"/>
              <a:gd name="T54" fmla="*/ 1309 w 1665"/>
              <a:gd name="T55" fmla="*/ 91 h 821"/>
              <a:gd name="T56" fmla="*/ 1377 w 1665"/>
              <a:gd name="T57" fmla="*/ 61 h 821"/>
              <a:gd name="T58" fmla="*/ 1433 w 1665"/>
              <a:gd name="T59" fmla="*/ 37 h 821"/>
              <a:gd name="T60" fmla="*/ 1472 w 1665"/>
              <a:gd name="T61" fmla="*/ 20 h 821"/>
              <a:gd name="T62" fmla="*/ 1527 w 1665"/>
              <a:gd name="T63" fmla="*/ 5 h 821"/>
              <a:gd name="T64" fmla="*/ 1569 w 1665"/>
              <a:gd name="T65" fmla="*/ 0 h 8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</a:cxnLst>
            <a:rect l="0" t="0" r="r" b="b"/>
            <a:pathLst>
              <a:path w="1665" h="821">
                <a:moveTo>
                  <a:pt x="1569" y="0"/>
                </a:moveTo>
                <a:lnTo>
                  <a:pt x="1587" y="2"/>
                </a:lnTo>
                <a:lnTo>
                  <a:pt x="1602" y="6"/>
                </a:lnTo>
                <a:lnTo>
                  <a:pt x="1615" y="12"/>
                </a:lnTo>
                <a:lnTo>
                  <a:pt x="1627" y="20"/>
                </a:lnTo>
                <a:lnTo>
                  <a:pt x="1636" y="30"/>
                </a:lnTo>
                <a:lnTo>
                  <a:pt x="1645" y="42"/>
                </a:lnTo>
                <a:lnTo>
                  <a:pt x="1652" y="54"/>
                </a:lnTo>
                <a:lnTo>
                  <a:pt x="1658" y="67"/>
                </a:lnTo>
                <a:lnTo>
                  <a:pt x="1664" y="87"/>
                </a:lnTo>
                <a:lnTo>
                  <a:pt x="1665" y="107"/>
                </a:lnTo>
                <a:lnTo>
                  <a:pt x="1661" y="125"/>
                </a:lnTo>
                <a:lnTo>
                  <a:pt x="1653" y="142"/>
                </a:lnTo>
                <a:lnTo>
                  <a:pt x="1642" y="160"/>
                </a:lnTo>
                <a:lnTo>
                  <a:pt x="1629" y="175"/>
                </a:lnTo>
                <a:lnTo>
                  <a:pt x="1615" y="188"/>
                </a:lnTo>
                <a:lnTo>
                  <a:pt x="1600" y="200"/>
                </a:lnTo>
                <a:lnTo>
                  <a:pt x="1587" y="210"/>
                </a:lnTo>
                <a:lnTo>
                  <a:pt x="1574" y="219"/>
                </a:lnTo>
                <a:lnTo>
                  <a:pt x="1564" y="225"/>
                </a:lnTo>
                <a:lnTo>
                  <a:pt x="1557" y="229"/>
                </a:lnTo>
                <a:lnTo>
                  <a:pt x="1555" y="230"/>
                </a:lnTo>
                <a:lnTo>
                  <a:pt x="177" y="805"/>
                </a:lnTo>
                <a:lnTo>
                  <a:pt x="27" y="821"/>
                </a:lnTo>
                <a:lnTo>
                  <a:pt x="0" y="772"/>
                </a:lnTo>
                <a:lnTo>
                  <a:pt x="115" y="656"/>
                </a:lnTo>
                <a:lnTo>
                  <a:pt x="118" y="655"/>
                </a:lnTo>
                <a:lnTo>
                  <a:pt x="125" y="651"/>
                </a:lnTo>
                <a:lnTo>
                  <a:pt x="139" y="645"/>
                </a:lnTo>
                <a:lnTo>
                  <a:pt x="156" y="636"/>
                </a:lnTo>
                <a:lnTo>
                  <a:pt x="177" y="626"/>
                </a:lnTo>
                <a:lnTo>
                  <a:pt x="203" y="613"/>
                </a:lnTo>
                <a:lnTo>
                  <a:pt x="233" y="600"/>
                </a:lnTo>
                <a:lnTo>
                  <a:pt x="265" y="584"/>
                </a:lnTo>
                <a:lnTo>
                  <a:pt x="301" y="566"/>
                </a:lnTo>
                <a:lnTo>
                  <a:pt x="341" y="548"/>
                </a:lnTo>
                <a:lnTo>
                  <a:pt x="382" y="528"/>
                </a:lnTo>
                <a:lnTo>
                  <a:pt x="426" y="506"/>
                </a:lnTo>
                <a:lnTo>
                  <a:pt x="472" y="484"/>
                </a:lnTo>
                <a:lnTo>
                  <a:pt x="521" y="462"/>
                </a:lnTo>
                <a:lnTo>
                  <a:pt x="570" y="438"/>
                </a:lnTo>
                <a:lnTo>
                  <a:pt x="621" y="414"/>
                </a:lnTo>
                <a:lnTo>
                  <a:pt x="672" y="389"/>
                </a:lnTo>
                <a:lnTo>
                  <a:pt x="725" y="364"/>
                </a:lnTo>
                <a:lnTo>
                  <a:pt x="778" y="340"/>
                </a:lnTo>
                <a:lnTo>
                  <a:pt x="831" y="314"/>
                </a:lnTo>
                <a:lnTo>
                  <a:pt x="884" y="289"/>
                </a:lnTo>
                <a:lnTo>
                  <a:pt x="936" y="264"/>
                </a:lnTo>
                <a:lnTo>
                  <a:pt x="988" y="240"/>
                </a:lnTo>
                <a:lnTo>
                  <a:pt x="1039" y="216"/>
                </a:lnTo>
                <a:lnTo>
                  <a:pt x="1088" y="193"/>
                </a:lnTo>
                <a:lnTo>
                  <a:pt x="1137" y="171"/>
                </a:lnTo>
                <a:lnTo>
                  <a:pt x="1183" y="149"/>
                </a:lnTo>
                <a:lnTo>
                  <a:pt x="1227" y="129"/>
                </a:lnTo>
                <a:lnTo>
                  <a:pt x="1269" y="110"/>
                </a:lnTo>
                <a:lnTo>
                  <a:pt x="1309" y="91"/>
                </a:lnTo>
                <a:lnTo>
                  <a:pt x="1344" y="75"/>
                </a:lnTo>
                <a:lnTo>
                  <a:pt x="1377" y="61"/>
                </a:lnTo>
                <a:lnTo>
                  <a:pt x="1408" y="48"/>
                </a:lnTo>
                <a:lnTo>
                  <a:pt x="1433" y="37"/>
                </a:lnTo>
                <a:lnTo>
                  <a:pt x="1455" y="27"/>
                </a:lnTo>
                <a:lnTo>
                  <a:pt x="1472" y="20"/>
                </a:lnTo>
                <a:lnTo>
                  <a:pt x="1502" y="11"/>
                </a:lnTo>
                <a:lnTo>
                  <a:pt x="1527" y="5"/>
                </a:lnTo>
                <a:lnTo>
                  <a:pt x="1549" y="1"/>
                </a:lnTo>
                <a:lnTo>
                  <a:pt x="1569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rgbClr val="2590AA"/>
            </a:solidFill>
            <a:prstDash val="solid"/>
            <a:round/>
            <a:headEnd/>
            <a:tailEnd/>
          </a:ln>
        </xdr:spPr>
      </xdr:sp>
      <xdr:sp macro="" textlink="">
        <xdr:nvSpPr>
          <xdr:cNvPr id="53" name="Freeform 7"/>
          <xdr:cNvSpPr>
            <a:spLocks/>
          </xdr:cNvSpPr>
        </xdr:nvSpPr>
        <xdr:spPr bwMode="auto">
          <a:xfrm>
            <a:off x="1190358" y="724193"/>
            <a:ext cx="123686" cy="75953"/>
          </a:xfrm>
          <a:custGeom>
            <a:avLst/>
            <a:gdLst>
              <a:gd name="T0" fmla="*/ 577 w 653"/>
              <a:gd name="T1" fmla="*/ 0 h 359"/>
              <a:gd name="T2" fmla="*/ 508 w 653"/>
              <a:gd name="T3" fmla="*/ 118 h 359"/>
              <a:gd name="T4" fmla="*/ 653 w 653"/>
              <a:gd name="T5" fmla="*/ 138 h 359"/>
              <a:gd name="T6" fmla="*/ 367 w 653"/>
              <a:gd name="T7" fmla="*/ 288 h 359"/>
              <a:gd name="T8" fmla="*/ 365 w 653"/>
              <a:gd name="T9" fmla="*/ 289 h 359"/>
              <a:gd name="T10" fmla="*/ 359 w 653"/>
              <a:gd name="T11" fmla="*/ 291 h 359"/>
              <a:gd name="T12" fmla="*/ 348 w 653"/>
              <a:gd name="T13" fmla="*/ 295 h 359"/>
              <a:gd name="T14" fmla="*/ 333 w 653"/>
              <a:gd name="T15" fmla="*/ 300 h 359"/>
              <a:gd name="T16" fmla="*/ 316 w 653"/>
              <a:gd name="T17" fmla="*/ 305 h 359"/>
              <a:gd name="T18" fmla="*/ 297 w 653"/>
              <a:gd name="T19" fmla="*/ 311 h 359"/>
              <a:gd name="T20" fmla="*/ 275 w 653"/>
              <a:gd name="T21" fmla="*/ 318 h 359"/>
              <a:gd name="T22" fmla="*/ 252 w 653"/>
              <a:gd name="T23" fmla="*/ 325 h 359"/>
              <a:gd name="T24" fmla="*/ 227 w 653"/>
              <a:gd name="T25" fmla="*/ 331 h 359"/>
              <a:gd name="T26" fmla="*/ 202 w 653"/>
              <a:gd name="T27" fmla="*/ 338 h 359"/>
              <a:gd name="T28" fmla="*/ 176 w 653"/>
              <a:gd name="T29" fmla="*/ 345 h 359"/>
              <a:gd name="T30" fmla="*/ 150 w 653"/>
              <a:gd name="T31" fmla="*/ 350 h 359"/>
              <a:gd name="T32" fmla="*/ 125 w 653"/>
              <a:gd name="T33" fmla="*/ 354 h 359"/>
              <a:gd name="T34" fmla="*/ 102 w 653"/>
              <a:gd name="T35" fmla="*/ 357 h 359"/>
              <a:gd name="T36" fmla="*/ 79 w 653"/>
              <a:gd name="T37" fmla="*/ 359 h 359"/>
              <a:gd name="T38" fmla="*/ 58 w 653"/>
              <a:gd name="T39" fmla="*/ 359 h 359"/>
              <a:gd name="T40" fmla="*/ 40 w 653"/>
              <a:gd name="T41" fmla="*/ 357 h 359"/>
              <a:gd name="T42" fmla="*/ 25 w 653"/>
              <a:gd name="T43" fmla="*/ 353 h 359"/>
              <a:gd name="T44" fmla="*/ 13 w 653"/>
              <a:gd name="T45" fmla="*/ 346 h 359"/>
              <a:gd name="T46" fmla="*/ 4 w 653"/>
              <a:gd name="T47" fmla="*/ 337 h 359"/>
              <a:gd name="T48" fmla="*/ 0 w 653"/>
              <a:gd name="T49" fmla="*/ 325 h 359"/>
              <a:gd name="T50" fmla="*/ 1 w 653"/>
              <a:gd name="T51" fmla="*/ 318 h 359"/>
              <a:gd name="T52" fmla="*/ 8 w 653"/>
              <a:gd name="T53" fmla="*/ 309 h 359"/>
              <a:gd name="T54" fmla="*/ 18 w 653"/>
              <a:gd name="T55" fmla="*/ 299 h 359"/>
              <a:gd name="T56" fmla="*/ 32 w 653"/>
              <a:gd name="T57" fmla="*/ 287 h 359"/>
              <a:gd name="T58" fmla="*/ 50 w 653"/>
              <a:gd name="T59" fmla="*/ 274 h 359"/>
              <a:gd name="T60" fmla="*/ 70 w 653"/>
              <a:gd name="T61" fmla="*/ 261 h 359"/>
              <a:gd name="T62" fmla="*/ 91 w 653"/>
              <a:gd name="T63" fmla="*/ 247 h 359"/>
              <a:gd name="T64" fmla="*/ 114 w 653"/>
              <a:gd name="T65" fmla="*/ 233 h 359"/>
              <a:gd name="T66" fmla="*/ 137 w 653"/>
              <a:gd name="T67" fmla="*/ 220 h 359"/>
              <a:gd name="T68" fmla="*/ 161 w 653"/>
              <a:gd name="T69" fmla="*/ 206 h 359"/>
              <a:gd name="T70" fmla="*/ 184 w 653"/>
              <a:gd name="T71" fmla="*/ 193 h 359"/>
              <a:gd name="T72" fmla="*/ 206 w 653"/>
              <a:gd name="T73" fmla="*/ 181 h 359"/>
              <a:gd name="T74" fmla="*/ 226 w 653"/>
              <a:gd name="T75" fmla="*/ 171 h 359"/>
              <a:gd name="T76" fmla="*/ 243 w 653"/>
              <a:gd name="T77" fmla="*/ 161 h 359"/>
              <a:gd name="T78" fmla="*/ 259 w 653"/>
              <a:gd name="T79" fmla="*/ 153 h 359"/>
              <a:gd name="T80" fmla="*/ 270 w 653"/>
              <a:gd name="T81" fmla="*/ 147 h 359"/>
              <a:gd name="T82" fmla="*/ 277 w 653"/>
              <a:gd name="T83" fmla="*/ 143 h 359"/>
              <a:gd name="T84" fmla="*/ 280 w 653"/>
              <a:gd name="T85" fmla="*/ 142 h 359"/>
              <a:gd name="T86" fmla="*/ 577 w 653"/>
              <a:gd name="T87" fmla="*/ 0 h 35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</a:cxnLst>
            <a:rect l="0" t="0" r="r" b="b"/>
            <a:pathLst>
              <a:path w="653" h="359">
                <a:moveTo>
                  <a:pt x="577" y="0"/>
                </a:moveTo>
                <a:lnTo>
                  <a:pt x="508" y="118"/>
                </a:lnTo>
                <a:lnTo>
                  <a:pt x="653" y="138"/>
                </a:lnTo>
                <a:lnTo>
                  <a:pt x="367" y="288"/>
                </a:lnTo>
                <a:lnTo>
                  <a:pt x="365" y="289"/>
                </a:lnTo>
                <a:lnTo>
                  <a:pt x="359" y="291"/>
                </a:lnTo>
                <a:lnTo>
                  <a:pt x="348" y="295"/>
                </a:lnTo>
                <a:lnTo>
                  <a:pt x="333" y="300"/>
                </a:lnTo>
                <a:lnTo>
                  <a:pt x="316" y="305"/>
                </a:lnTo>
                <a:lnTo>
                  <a:pt x="297" y="311"/>
                </a:lnTo>
                <a:lnTo>
                  <a:pt x="275" y="318"/>
                </a:lnTo>
                <a:lnTo>
                  <a:pt x="252" y="325"/>
                </a:lnTo>
                <a:lnTo>
                  <a:pt x="227" y="331"/>
                </a:lnTo>
                <a:lnTo>
                  <a:pt x="202" y="338"/>
                </a:lnTo>
                <a:lnTo>
                  <a:pt x="176" y="345"/>
                </a:lnTo>
                <a:lnTo>
                  <a:pt x="150" y="350"/>
                </a:lnTo>
                <a:lnTo>
                  <a:pt x="125" y="354"/>
                </a:lnTo>
                <a:lnTo>
                  <a:pt x="102" y="357"/>
                </a:lnTo>
                <a:lnTo>
                  <a:pt x="79" y="359"/>
                </a:lnTo>
                <a:lnTo>
                  <a:pt x="58" y="359"/>
                </a:lnTo>
                <a:lnTo>
                  <a:pt x="40" y="357"/>
                </a:lnTo>
                <a:lnTo>
                  <a:pt x="25" y="353"/>
                </a:lnTo>
                <a:lnTo>
                  <a:pt x="13" y="346"/>
                </a:lnTo>
                <a:lnTo>
                  <a:pt x="4" y="337"/>
                </a:lnTo>
                <a:lnTo>
                  <a:pt x="0" y="325"/>
                </a:lnTo>
                <a:lnTo>
                  <a:pt x="1" y="318"/>
                </a:lnTo>
                <a:lnTo>
                  <a:pt x="8" y="309"/>
                </a:lnTo>
                <a:lnTo>
                  <a:pt x="18" y="299"/>
                </a:lnTo>
                <a:lnTo>
                  <a:pt x="32" y="287"/>
                </a:lnTo>
                <a:lnTo>
                  <a:pt x="50" y="274"/>
                </a:lnTo>
                <a:lnTo>
                  <a:pt x="70" y="261"/>
                </a:lnTo>
                <a:lnTo>
                  <a:pt x="91" y="247"/>
                </a:lnTo>
                <a:lnTo>
                  <a:pt x="114" y="233"/>
                </a:lnTo>
                <a:lnTo>
                  <a:pt x="137" y="220"/>
                </a:lnTo>
                <a:lnTo>
                  <a:pt x="161" y="206"/>
                </a:lnTo>
                <a:lnTo>
                  <a:pt x="184" y="193"/>
                </a:lnTo>
                <a:lnTo>
                  <a:pt x="206" y="181"/>
                </a:lnTo>
                <a:lnTo>
                  <a:pt x="226" y="171"/>
                </a:lnTo>
                <a:lnTo>
                  <a:pt x="243" y="161"/>
                </a:lnTo>
                <a:lnTo>
                  <a:pt x="259" y="153"/>
                </a:lnTo>
                <a:lnTo>
                  <a:pt x="270" y="147"/>
                </a:lnTo>
                <a:lnTo>
                  <a:pt x="277" y="143"/>
                </a:lnTo>
                <a:lnTo>
                  <a:pt x="280" y="142"/>
                </a:lnTo>
                <a:lnTo>
                  <a:pt x="577" y="0"/>
                </a:lnTo>
                <a:close/>
              </a:path>
            </a:pathLst>
          </a:custGeom>
          <a:solidFill>
            <a:srgbClr val="D6E1DF"/>
          </a:solidFill>
          <a:ln w="0">
            <a:solidFill>
              <a:srgbClr val="D6E1DF"/>
            </a:solidFill>
            <a:prstDash val="solid"/>
            <a:round/>
            <a:headEnd/>
            <a:tailEnd/>
          </a:ln>
        </xdr:spPr>
      </xdr:sp>
      <xdr:sp macro="" textlink="">
        <xdr:nvSpPr>
          <xdr:cNvPr id="54" name="Freeform 8"/>
          <xdr:cNvSpPr>
            <a:spLocks/>
          </xdr:cNvSpPr>
        </xdr:nvSpPr>
        <xdr:spPr bwMode="auto">
          <a:xfrm>
            <a:off x="971529" y="752676"/>
            <a:ext cx="275915" cy="142411"/>
          </a:xfrm>
          <a:custGeom>
            <a:avLst/>
            <a:gdLst>
              <a:gd name="T0" fmla="*/ 1093 w 1328"/>
              <a:gd name="T1" fmla="*/ 0 h 709"/>
              <a:gd name="T2" fmla="*/ 1116 w 1328"/>
              <a:gd name="T3" fmla="*/ 13 h 709"/>
              <a:gd name="T4" fmla="*/ 1118 w 1328"/>
              <a:gd name="T5" fmla="*/ 30 h 709"/>
              <a:gd name="T6" fmla="*/ 1103 w 1328"/>
              <a:gd name="T7" fmla="*/ 57 h 709"/>
              <a:gd name="T8" fmla="*/ 1080 w 1328"/>
              <a:gd name="T9" fmla="*/ 88 h 709"/>
              <a:gd name="T10" fmla="*/ 1049 w 1328"/>
              <a:gd name="T11" fmla="*/ 124 h 709"/>
              <a:gd name="T12" fmla="*/ 1016 w 1328"/>
              <a:gd name="T13" fmla="*/ 161 h 709"/>
              <a:gd name="T14" fmla="*/ 985 w 1328"/>
              <a:gd name="T15" fmla="*/ 199 h 709"/>
              <a:gd name="T16" fmla="*/ 960 w 1328"/>
              <a:gd name="T17" fmla="*/ 233 h 709"/>
              <a:gd name="T18" fmla="*/ 945 w 1328"/>
              <a:gd name="T19" fmla="*/ 264 h 709"/>
              <a:gd name="T20" fmla="*/ 944 w 1328"/>
              <a:gd name="T21" fmla="*/ 288 h 709"/>
              <a:gd name="T22" fmla="*/ 962 w 1328"/>
              <a:gd name="T23" fmla="*/ 304 h 709"/>
              <a:gd name="T24" fmla="*/ 998 w 1328"/>
              <a:gd name="T25" fmla="*/ 313 h 709"/>
              <a:gd name="T26" fmla="*/ 1048 w 1328"/>
              <a:gd name="T27" fmla="*/ 318 h 709"/>
              <a:gd name="T28" fmla="*/ 1106 w 1328"/>
              <a:gd name="T29" fmla="*/ 319 h 709"/>
              <a:gd name="T30" fmla="*/ 1167 w 1328"/>
              <a:gd name="T31" fmla="*/ 317 h 709"/>
              <a:gd name="T32" fmla="*/ 1228 w 1328"/>
              <a:gd name="T33" fmla="*/ 314 h 709"/>
              <a:gd name="T34" fmla="*/ 1279 w 1328"/>
              <a:gd name="T35" fmla="*/ 312 h 709"/>
              <a:gd name="T36" fmla="*/ 1310 w 1328"/>
              <a:gd name="T37" fmla="*/ 317 h 709"/>
              <a:gd name="T38" fmla="*/ 1325 w 1328"/>
              <a:gd name="T39" fmla="*/ 330 h 709"/>
              <a:gd name="T40" fmla="*/ 1328 w 1328"/>
              <a:gd name="T41" fmla="*/ 346 h 709"/>
              <a:gd name="T42" fmla="*/ 1323 w 1328"/>
              <a:gd name="T43" fmla="*/ 366 h 709"/>
              <a:gd name="T44" fmla="*/ 1314 w 1328"/>
              <a:gd name="T45" fmla="*/ 384 h 709"/>
              <a:gd name="T46" fmla="*/ 1304 w 1328"/>
              <a:gd name="T47" fmla="*/ 399 h 709"/>
              <a:gd name="T48" fmla="*/ 1297 w 1328"/>
              <a:gd name="T49" fmla="*/ 408 h 709"/>
              <a:gd name="T50" fmla="*/ 1274 w 1328"/>
              <a:gd name="T51" fmla="*/ 418 h 709"/>
              <a:gd name="T52" fmla="*/ 1234 w 1328"/>
              <a:gd name="T53" fmla="*/ 435 h 709"/>
              <a:gd name="T54" fmla="*/ 1178 w 1328"/>
              <a:gd name="T55" fmla="*/ 455 h 709"/>
              <a:gd name="T56" fmla="*/ 1110 w 1328"/>
              <a:gd name="T57" fmla="*/ 479 h 709"/>
              <a:gd name="T58" fmla="*/ 1030 w 1328"/>
              <a:gd name="T59" fmla="*/ 506 h 709"/>
              <a:gd name="T60" fmla="*/ 941 w 1328"/>
              <a:gd name="T61" fmla="*/ 534 h 709"/>
              <a:gd name="T62" fmla="*/ 846 w 1328"/>
              <a:gd name="T63" fmla="*/ 563 h 709"/>
              <a:gd name="T64" fmla="*/ 745 w 1328"/>
              <a:gd name="T65" fmla="*/ 592 h 709"/>
              <a:gd name="T66" fmla="*/ 643 w 1328"/>
              <a:gd name="T67" fmla="*/ 620 h 709"/>
              <a:gd name="T68" fmla="*/ 542 w 1328"/>
              <a:gd name="T69" fmla="*/ 645 h 709"/>
              <a:gd name="T70" fmla="*/ 442 w 1328"/>
              <a:gd name="T71" fmla="*/ 669 h 709"/>
              <a:gd name="T72" fmla="*/ 348 w 1328"/>
              <a:gd name="T73" fmla="*/ 687 h 709"/>
              <a:gd name="T74" fmla="*/ 260 w 1328"/>
              <a:gd name="T75" fmla="*/ 700 h 709"/>
              <a:gd name="T76" fmla="*/ 181 w 1328"/>
              <a:gd name="T77" fmla="*/ 708 h 709"/>
              <a:gd name="T78" fmla="*/ 113 w 1328"/>
              <a:gd name="T79" fmla="*/ 709 h 709"/>
              <a:gd name="T80" fmla="*/ 60 w 1328"/>
              <a:gd name="T81" fmla="*/ 702 h 709"/>
              <a:gd name="T82" fmla="*/ 22 w 1328"/>
              <a:gd name="T83" fmla="*/ 687 h 709"/>
              <a:gd name="T84" fmla="*/ 2 w 1328"/>
              <a:gd name="T85" fmla="*/ 661 h 709"/>
              <a:gd name="T86" fmla="*/ 3 w 1328"/>
              <a:gd name="T87" fmla="*/ 628 h 709"/>
              <a:gd name="T88" fmla="*/ 23 w 1328"/>
              <a:gd name="T89" fmla="*/ 591 h 709"/>
              <a:gd name="T90" fmla="*/ 56 w 1328"/>
              <a:gd name="T91" fmla="*/ 554 h 709"/>
              <a:gd name="T92" fmla="*/ 94 w 1328"/>
              <a:gd name="T93" fmla="*/ 516 h 709"/>
              <a:gd name="T94" fmla="*/ 133 w 1328"/>
              <a:gd name="T95" fmla="*/ 481 h 709"/>
              <a:gd name="T96" fmla="*/ 189 w 1328"/>
              <a:gd name="T97" fmla="*/ 429 h 709"/>
              <a:gd name="T98" fmla="*/ 280 w 1328"/>
              <a:gd name="T99" fmla="*/ 358 h 709"/>
              <a:gd name="T100" fmla="*/ 379 w 1328"/>
              <a:gd name="T101" fmla="*/ 295 h 709"/>
              <a:gd name="T102" fmla="*/ 484 w 1328"/>
              <a:gd name="T103" fmla="*/ 238 h 709"/>
              <a:gd name="T104" fmla="*/ 589 w 1328"/>
              <a:gd name="T105" fmla="*/ 189 h 709"/>
              <a:gd name="T106" fmla="*/ 690 w 1328"/>
              <a:gd name="T107" fmla="*/ 146 h 709"/>
              <a:gd name="T108" fmla="*/ 784 w 1328"/>
              <a:gd name="T109" fmla="*/ 109 h 709"/>
              <a:gd name="T110" fmla="*/ 866 w 1328"/>
              <a:gd name="T111" fmla="*/ 80 h 709"/>
              <a:gd name="T112" fmla="*/ 932 w 1328"/>
              <a:gd name="T113" fmla="*/ 57 h 709"/>
              <a:gd name="T114" fmla="*/ 978 w 1328"/>
              <a:gd name="T115" fmla="*/ 39 h 709"/>
              <a:gd name="T116" fmla="*/ 995 w 1328"/>
              <a:gd name="T117" fmla="*/ 32 h 709"/>
              <a:gd name="T118" fmla="*/ 1010 w 1328"/>
              <a:gd name="T119" fmla="*/ 23 h 709"/>
              <a:gd name="T120" fmla="*/ 1035 w 1328"/>
              <a:gd name="T121" fmla="*/ 11 h 709"/>
              <a:gd name="T122" fmla="*/ 1065 w 1328"/>
              <a:gd name="T123" fmla="*/ 2 h 70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  <a:cxn ang="0">
                <a:pos x="T118" y="T119"/>
              </a:cxn>
              <a:cxn ang="0">
                <a:pos x="T120" y="T121"/>
              </a:cxn>
              <a:cxn ang="0">
                <a:pos x="T122" y="T123"/>
              </a:cxn>
            </a:cxnLst>
            <a:rect l="0" t="0" r="r" b="b"/>
            <a:pathLst>
              <a:path w="1328" h="709">
                <a:moveTo>
                  <a:pt x="1079" y="0"/>
                </a:moveTo>
                <a:lnTo>
                  <a:pt x="1093" y="0"/>
                </a:lnTo>
                <a:lnTo>
                  <a:pt x="1105" y="4"/>
                </a:lnTo>
                <a:lnTo>
                  <a:pt x="1116" y="13"/>
                </a:lnTo>
                <a:lnTo>
                  <a:pt x="1119" y="20"/>
                </a:lnTo>
                <a:lnTo>
                  <a:pt x="1118" y="30"/>
                </a:lnTo>
                <a:lnTo>
                  <a:pt x="1113" y="42"/>
                </a:lnTo>
                <a:lnTo>
                  <a:pt x="1103" y="57"/>
                </a:lnTo>
                <a:lnTo>
                  <a:pt x="1093" y="72"/>
                </a:lnTo>
                <a:lnTo>
                  <a:pt x="1080" y="88"/>
                </a:lnTo>
                <a:lnTo>
                  <a:pt x="1065" y="105"/>
                </a:lnTo>
                <a:lnTo>
                  <a:pt x="1049" y="124"/>
                </a:lnTo>
                <a:lnTo>
                  <a:pt x="1033" y="142"/>
                </a:lnTo>
                <a:lnTo>
                  <a:pt x="1016" y="161"/>
                </a:lnTo>
                <a:lnTo>
                  <a:pt x="1000" y="181"/>
                </a:lnTo>
                <a:lnTo>
                  <a:pt x="985" y="199"/>
                </a:lnTo>
                <a:lnTo>
                  <a:pt x="972" y="216"/>
                </a:lnTo>
                <a:lnTo>
                  <a:pt x="960" y="233"/>
                </a:lnTo>
                <a:lnTo>
                  <a:pt x="951" y="250"/>
                </a:lnTo>
                <a:lnTo>
                  <a:pt x="945" y="264"/>
                </a:lnTo>
                <a:lnTo>
                  <a:pt x="943" y="277"/>
                </a:lnTo>
                <a:lnTo>
                  <a:pt x="944" y="288"/>
                </a:lnTo>
                <a:lnTo>
                  <a:pt x="951" y="296"/>
                </a:lnTo>
                <a:lnTo>
                  <a:pt x="962" y="304"/>
                </a:lnTo>
                <a:lnTo>
                  <a:pt x="978" y="309"/>
                </a:lnTo>
                <a:lnTo>
                  <a:pt x="998" y="313"/>
                </a:lnTo>
                <a:lnTo>
                  <a:pt x="1022" y="316"/>
                </a:lnTo>
                <a:lnTo>
                  <a:pt x="1048" y="318"/>
                </a:lnTo>
                <a:lnTo>
                  <a:pt x="1076" y="319"/>
                </a:lnTo>
                <a:lnTo>
                  <a:pt x="1106" y="319"/>
                </a:lnTo>
                <a:lnTo>
                  <a:pt x="1137" y="318"/>
                </a:lnTo>
                <a:lnTo>
                  <a:pt x="1167" y="317"/>
                </a:lnTo>
                <a:lnTo>
                  <a:pt x="1199" y="315"/>
                </a:lnTo>
                <a:lnTo>
                  <a:pt x="1228" y="314"/>
                </a:lnTo>
                <a:lnTo>
                  <a:pt x="1256" y="312"/>
                </a:lnTo>
                <a:lnTo>
                  <a:pt x="1279" y="312"/>
                </a:lnTo>
                <a:lnTo>
                  <a:pt x="1297" y="314"/>
                </a:lnTo>
                <a:lnTo>
                  <a:pt x="1310" y="317"/>
                </a:lnTo>
                <a:lnTo>
                  <a:pt x="1320" y="323"/>
                </a:lnTo>
                <a:lnTo>
                  <a:pt x="1325" y="330"/>
                </a:lnTo>
                <a:lnTo>
                  <a:pt x="1328" y="338"/>
                </a:lnTo>
                <a:lnTo>
                  <a:pt x="1328" y="346"/>
                </a:lnTo>
                <a:lnTo>
                  <a:pt x="1327" y="355"/>
                </a:lnTo>
                <a:lnTo>
                  <a:pt x="1323" y="366"/>
                </a:lnTo>
                <a:lnTo>
                  <a:pt x="1319" y="375"/>
                </a:lnTo>
                <a:lnTo>
                  <a:pt x="1314" y="384"/>
                </a:lnTo>
                <a:lnTo>
                  <a:pt x="1309" y="392"/>
                </a:lnTo>
                <a:lnTo>
                  <a:pt x="1304" y="399"/>
                </a:lnTo>
                <a:lnTo>
                  <a:pt x="1301" y="405"/>
                </a:lnTo>
                <a:lnTo>
                  <a:pt x="1297" y="408"/>
                </a:lnTo>
                <a:lnTo>
                  <a:pt x="1287" y="412"/>
                </a:lnTo>
                <a:lnTo>
                  <a:pt x="1274" y="418"/>
                </a:lnTo>
                <a:lnTo>
                  <a:pt x="1256" y="426"/>
                </a:lnTo>
                <a:lnTo>
                  <a:pt x="1234" y="435"/>
                </a:lnTo>
                <a:lnTo>
                  <a:pt x="1208" y="444"/>
                </a:lnTo>
                <a:lnTo>
                  <a:pt x="1178" y="455"/>
                </a:lnTo>
                <a:lnTo>
                  <a:pt x="1145" y="466"/>
                </a:lnTo>
                <a:lnTo>
                  <a:pt x="1110" y="479"/>
                </a:lnTo>
                <a:lnTo>
                  <a:pt x="1071" y="492"/>
                </a:lnTo>
                <a:lnTo>
                  <a:pt x="1030" y="506"/>
                </a:lnTo>
                <a:lnTo>
                  <a:pt x="986" y="520"/>
                </a:lnTo>
                <a:lnTo>
                  <a:pt x="941" y="534"/>
                </a:lnTo>
                <a:lnTo>
                  <a:pt x="893" y="549"/>
                </a:lnTo>
                <a:lnTo>
                  <a:pt x="846" y="563"/>
                </a:lnTo>
                <a:lnTo>
                  <a:pt x="796" y="578"/>
                </a:lnTo>
                <a:lnTo>
                  <a:pt x="745" y="592"/>
                </a:lnTo>
                <a:lnTo>
                  <a:pt x="695" y="607"/>
                </a:lnTo>
                <a:lnTo>
                  <a:pt x="643" y="620"/>
                </a:lnTo>
                <a:lnTo>
                  <a:pt x="593" y="633"/>
                </a:lnTo>
                <a:lnTo>
                  <a:pt x="542" y="645"/>
                </a:lnTo>
                <a:lnTo>
                  <a:pt x="492" y="657"/>
                </a:lnTo>
                <a:lnTo>
                  <a:pt x="442" y="669"/>
                </a:lnTo>
                <a:lnTo>
                  <a:pt x="395" y="678"/>
                </a:lnTo>
                <a:lnTo>
                  <a:pt x="348" y="687"/>
                </a:lnTo>
                <a:lnTo>
                  <a:pt x="303" y="694"/>
                </a:lnTo>
                <a:lnTo>
                  <a:pt x="260" y="700"/>
                </a:lnTo>
                <a:lnTo>
                  <a:pt x="220" y="705"/>
                </a:lnTo>
                <a:lnTo>
                  <a:pt x="181" y="708"/>
                </a:lnTo>
                <a:lnTo>
                  <a:pt x="146" y="709"/>
                </a:lnTo>
                <a:lnTo>
                  <a:pt x="113" y="709"/>
                </a:lnTo>
                <a:lnTo>
                  <a:pt x="85" y="707"/>
                </a:lnTo>
                <a:lnTo>
                  <a:pt x="60" y="702"/>
                </a:lnTo>
                <a:lnTo>
                  <a:pt x="39" y="696"/>
                </a:lnTo>
                <a:lnTo>
                  <a:pt x="22" y="687"/>
                </a:lnTo>
                <a:lnTo>
                  <a:pt x="9" y="676"/>
                </a:lnTo>
                <a:lnTo>
                  <a:pt x="2" y="661"/>
                </a:lnTo>
                <a:lnTo>
                  <a:pt x="0" y="645"/>
                </a:lnTo>
                <a:lnTo>
                  <a:pt x="3" y="628"/>
                </a:lnTo>
                <a:lnTo>
                  <a:pt x="11" y="610"/>
                </a:lnTo>
                <a:lnTo>
                  <a:pt x="23" y="591"/>
                </a:lnTo>
                <a:lnTo>
                  <a:pt x="39" y="573"/>
                </a:lnTo>
                <a:lnTo>
                  <a:pt x="56" y="554"/>
                </a:lnTo>
                <a:lnTo>
                  <a:pt x="75" y="534"/>
                </a:lnTo>
                <a:lnTo>
                  <a:pt x="94" y="516"/>
                </a:lnTo>
                <a:lnTo>
                  <a:pt x="114" y="499"/>
                </a:lnTo>
                <a:lnTo>
                  <a:pt x="133" y="481"/>
                </a:lnTo>
                <a:lnTo>
                  <a:pt x="149" y="466"/>
                </a:lnTo>
                <a:lnTo>
                  <a:pt x="189" y="429"/>
                </a:lnTo>
                <a:lnTo>
                  <a:pt x="234" y="392"/>
                </a:lnTo>
                <a:lnTo>
                  <a:pt x="280" y="358"/>
                </a:lnTo>
                <a:lnTo>
                  <a:pt x="329" y="326"/>
                </a:lnTo>
                <a:lnTo>
                  <a:pt x="379" y="295"/>
                </a:lnTo>
                <a:lnTo>
                  <a:pt x="431" y="266"/>
                </a:lnTo>
                <a:lnTo>
                  <a:pt x="484" y="238"/>
                </a:lnTo>
                <a:lnTo>
                  <a:pt x="536" y="213"/>
                </a:lnTo>
                <a:lnTo>
                  <a:pt x="589" y="189"/>
                </a:lnTo>
                <a:lnTo>
                  <a:pt x="640" y="166"/>
                </a:lnTo>
                <a:lnTo>
                  <a:pt x="690" y="146"/>
                </a:lnTo>
                <a:lnTo>
                  <a:pt x="737" y="127"/>
                </a:lnTo>
                <a:lnTo>
                  <a:pt x="784" y="109"/>
                </a:lnTo>
                <a:lnTo>
                  <a:pt x="826" y="93"/>
                </a:lnTo>
                <a:lnTo>
                  <a:pt x="866" y="80"/>
                </a:lnTo>
                <a:lnTo>
                  <a:pt x="901" y="67"/>
                </a:lnTo>
                <a:lnTo>
                  <a:pt x="932" y="57"/>
                </a:lnTo>
                <a:lnTo>
                  <a:pt x="958" y="46"/>
                </a:lnTo>
                <a:lnTo>
                  <a:pt x="978" y="39"/>
                </a:lnTo>
                <a:lnTo>
                  <a:pt x="993" y="33"/>
                </a:lnTo>
                <a:lnTo>
                  <a:pt x="995" y="32"/>
                </a:lnTo>
                <a:lnTo>
                  <a:pt x="1001" y="28"/>
                </a:lnTo>
                <a:lnTo>
                  <a:pt x="1010" y="23"/>
                </a:lnTo>
                <a:lnTo>
                  <a:pt x="1022" y="17"/>
                </a:lnTo>
                <a:lnTo>
                  <a:pt x="1035" y="11"/>
                </a:lnTo>
                <a:lnTo>
                  <a:pt x="1050" y="6"/>
                </a:lnTo>
                <a:lnTo>
                  <a:pt x="1065" y="2"/>
                </a:lnTo>
                <a:lnTo>
                  <a:pt x="1079" y="0"/>
                </a:lnTo>
                <a:close/>
              </a:path>
            </a:pathLst>
          </a:custGeom>
          <a:solidFill>
            <a:srgbClr val="D6E1DF"/>
          </a:solidFill>
          <a:ln w="0">
            <a:solidFill>
              <a:srgbClr val="D6E1DF"/>
            </a:solidFill>
            <a:prstDash val="solid"/>
            <a:round/>
            <a:headEnd/>
            <a:tailEnd/>
          </a:ln>
        </xdr:spPr>
      </xdr:sp>
    </xdr:grpSp>
    <xdr:clientData/>
  </xdr:twoCellAnchor>
  <xdr:twoCellAnchor editAs="oneCell">
    <xdr:from>
      <xdr:col>5</xdr:col>
      <xdr:colOff>42335</xdr:colOff>
      <xdr:row>5</xdr:row>
      <xdr:rowOff>42328</xdr:rowOff>
    </xdr:from>
    <xdr:to>
      <xdr:col>5</xdr:col>
      <xdr:colOff>671754</xdr:colOff>
      <xdr:row>6</xdr:row>
      <xdr:rowOff>179912</xdr:rowOff>
    </xdr:to>
    <xdr:grpSp>
      <xdr:nvGrpSpPr>
        <xdr:cNvPr id="55" name="Garden Rake icon group" title="Garden Rake icon"/>
        <xdr:cNvGrpSpPr/>
      </xdr:nvGrpSpPr>
      <xdr:grpSpPr>
        <a:xfrm>
          <a:off x="4593168" y="1555745"/>
          <a:ext cx="629419" cy="381000"/>
          <a:chOff x="725523" y="1271587"/>
          <a:chExt cx="629419" cy="381000"/>
        </a:xfrm>
      </xdr:grpSpPr>
      <xdr:sp macro="" textlink="">
        <xdr:nvSpPr>
          <xdr:cNvPr id="56" name="Freeform 13"/>
          <xdr:cNvSpPr>
            <a:spLocks/>
          </xdr:cNvSpPr>
        </xdr:nvSpPr>
        <xdr:spPr bwMode="auto">
          <a:xfrm>
            <a:off x="725523" y="1424203"/>
            <a:ext cx="276655" cy="228384"/>
          </a:xfrm>
          <a:custGeom>
            <a:avLst/>
            <a:gdLst>
              <a:gd name="T0" fmla="*/ 1094 w 1467"/>
              <a:gd name="T1" fmla="*/ 25 h 1215"/>
              <a:gd name="T2" fmla="*/ 1154 w 1467"/>
              <a:gd name="T3" fmla="*/ 85 h 1215"/>
              <a:gd name="T4" fmla="*/ 1230 w 1467"/>
              <a:gd name="T5" fmla="*/ 106 h 1215"/>
              <a:gd name="T6" fmla="*/ 1288 w 1467"/>
              <a:gd name="T7" fmla="*/ 61 h 1215"/>
              <a:gd name="T8" fmla="*/ 1428 w 1467"/>
              <a:gd name="T9" fmla="*/ 221 h 1215"/>
              <a:gd name="T10" fmla="*/ 1451 w 1467"/>
              <a:gd name="T11" fmla="*/ 286 h 1215"/>
              <a:gd name="T12" fmla="*/ 1467 w 1467"/>
              <a:gd name="T13" fmla="*/ 383 h 1215"/>
              <a:gd name="T14" fmla="*/ 1433 w 1467"/>
              <a:gd name="T15" fmla="*/ 437 h 1215"/>
              <a:gd name="T16" fmla="*/ 1307 w 1467"/>
              <a:gd name="T17" fmla="*/ 500 h 1215"/>
              <a:gd name="T18" fmla="*/ 1115 w 1467"/>
              <a:gd name="T19" fmla="*/ 586 h 1215"/>
              <a:gd name="T20" fmla="*/ 910 w 1467"/>
              <a:gd name="T21" fmla="*/ 672 h 1215"/>
              <a:gd name="T22" fmla="*/ 747 w 1467"/>
              <a:gd name="T23" fmla="*/ 735 h 1215"/>
              <a:gd name="T24" fmla="*/ 674 w 1467"/>
              <a:gd name="T25" fmla="*/ 761 h 1215"/>
              <a:gd name="T26" fmla="*/ 622 w 1467"/>
              <a:gd name="T27" fmla="*/ 868 h 1215"/>
              <a:gd name="T28" fmla="*/ 581 w 1467"/>
              <a:gd name="T29" fmla="*/ 1026 h 1215"/>
              <a:gd name="T30" fmla="*/ 559 w 1467"/>
              <a:gd name="T31" fmla="*/ 1128 h 1215"/>
              <a:gd name="T32" fmla="*/ 521 w 1467"/>
              <a:gd name="T33" fmla="*/ 1189 h 1215"/>
              <a:gd name="T34" fmla="*/ 473 w 1467"/>
              <a:gd name="T35" fmla="*/ 1215 h 1215"/>
              <a:gd name="T36" fmla="*/ 453 w 1467"/>
              <a:gd name="T37" fmla="*/ 1161 h 1215"/>
              <a:gd name="T38" fmla="*/ 467 w 1467"/>
              <a:gd name="T39" fmla="*/ 1017 h 1215"/>
              <a:gd name="T40" fmla="*/ 496 w 1467"/>
              <a:gd name="T41" fmla="*/ 821 h 1215"/>
              <a:gd name="T42" fmla="*/ 535 w 1467"/>
              <a:gd name="T43" fmla="*/ 656 h 1215"/>
              <a:gd name="T44" fmla="*/ 584 w 1467"/>
              <a:gd name="T45" fmla="*/ 603 h 1215"/>
              <a:gd name="T46" fmla="*/ 723 w 1467"/>
              <a:gd name="T47" fmla="*/ 570 h 1215"/>
              <a:gd name="T48" fmla="*/ 908 w 1467"/>
              <a:gd name="T49" fmla="*/ 511 h 1215"/>
              <a:gd name="T50" fmla="*/ 1078 w 1467"/>
              <a:gd name="T51" fmla="*/ 445 h 1215"/>
              <a:gd name="T52" fmla="*/ 1173 w 1467"/>
              <a:gd name="T53" fmla="*/ 393 h 1215"/>
              <a:gd name="T54" fmla="*/ 1137 w 1467"/>
              <a:gd name="T55" fmla="*/ 379 h 1215"/>
              <a:gd name="T56" fmla="*/ 995 w 1467"/>
              <a:gd name="T57" fmla="*/ 397 h 1215"/>
              <a:gd name="T58" fmla="*/ 798 w 1467"/>
              <a:gd name="T59" fmla="*/ 434 h 1215"/>
              <a:gd name="T60" fmla="*/ 601 w 1467"/>
              <a:gd name="T61" fmla="*/ 477 h 1215"/>
              <a:gd name="T62" fmla="*/ 455 w 1467"/>
              <a:gd name="T63" fmla="*/ 509 h 1215"/>
              <a:gd name="T64" fmla="*/ 304 w 1467"/>
              <a:gd name="T65" fmla="*/ 899 h 1215"/>
              <a:gd name="T66" fmla="*/ 272 w 1467"/>
              <a:gd name="T67" fmla="*/ 916 h 1215"/>
              <a:gd name="T68" fmla="*/ 219 w 1467"/>
              <a:gd name="T69" fmla="*/ 909 h 1215"/>
              <a:gd name="T70" fmla="*/ 210 w 1467"/>
              <a:gd name="T71" fmla="*/ 821 h 1215"/>
              <a:gd name="T72" fmla="*/ 236 w 1467"/>
              <a:gd name="T73" fmla="*/ 650 h 1215"/>
              <a:gd name="T74" fmla="*/ 279 w 1467"/>
              <a:gd name="T75" fmla="*/ 471 h 1215"/>
              <a:gd name="T76" fmla="*/ 330 w 1467"/>
              <a:gd name="T77" fmla="*/ 364 h 1215"/>
              <a:gd name="T78" fmla="*/ 442 w 1467"/>
              <a:gd name="T79" fmla="*/ 338 h 1215"/>
              <a:gd name="T80" fmla="*/ 631 w 1467"/>
              <a:gd name="T81" fmla="*/ 294 h 1215"/>
              <a:gd name="T82" fmla="*/ 825 w 1467"/>
              <a:gd name="T83" fmla="*/ 241 h 1215"/>
              <a:gd name="T84" fmla="*/ 951 w 1467"/>
              <a:gd name="T85" fmla="*/ 193 h 1215"/>
              <a:gd name="T86" fmla="*/ 943 w 1467"/>
              <a:gd name="T87" fmla="*/ 168 h 1215"/>
              <a:gd name="T88" fmla="*/ 813 w 1467"/>
              <a:gd name="T89" fmla="*/ 176 h 1215"/>
              <a:gd name="T90" fmla="*/ 618 w 1467"/>
              <a:gd name="T91" fmla="*/ 201 h 1215"/>
              <a:gd name="T92" fmla="*/ 414 w 1467"/>
              <a:gd name="T93" fmla="*/ 233 h 1215"/>
              <a:gd name="T94" fmla="*/ 259 w 1467"/>
              <a:gd name="T95" fmla="*/ 257 h 1215"/>
              <a:gd name="T96" fmla="*/ 185 w 1467"/>
              <a:gd name="T97" fmla="*/ 277 h 1215"/>
              <a:gd name="T98" fmla="*/ 135 w 1467"/>
              <a:gd name="T99" fmla="*/ 391 h 1215"/>
              <a:gd name="T100" fmla="*/ 105 w 1467"/>
              <a:gd name="T101" fmla="*/ 541 h 1215"/>
              <a:gd name="T102" fmla="*/ 77 w 1467"/>
              <a:gd name="T103" fmla="*/ 641 h 1215"/>
              <a:gd name="T104" fmla="*/ 27 w 1467"/>
              <a:gd name="T105" fmla="*/ 661 h 1215"/>
              <a:gd name="T106" fmla="*/ 0 w 1467"/>
              <a:gd name="T107" fmla="*/ 655 h 1215"/>
              <a:gd name="T108" fmla="*/ 5 w 1467"/>
              <a:gd name="T109" fmla="*/ 581 h 1215"/>
              <a:gd name="T110" fmla="*/ 21 w 1467"/>
              <a:gd name="T111" fmla="*/ 417 h 1215"/>
              <a:gd name="T112" fmla="*/ 54 w 1467"/>
              <a:gd name="T113" fmla="*/ 254 h 1215"/>
              <a:gd name="T114" fmla="*/ 113 w 1467"/>
              <a:gd name="T115" fmla="*/ 178 h 1215"/>
              <a:gd name="T116" fmla="*/ 281 w 1467"/>
              <a:gd name="T117" fmla="*/ 127 h 1215"/>
              <a:gd name="T118" fmla="*/ 528 w 1467"/>
              <a:gd name="T119" fmla="*/ 77 h 1215"/>
              <a:gd name="T120" fmla="*/ 779 w 1467"/>
              <a:gd name="T121" fmla="*/ 34 h 1215"/>
              <a:gd name="T122" fmla="*/ 962 w 1467"/>
              <a:gd name="T123" fmla="*/ 7 h 121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  <a:cxn ang="0">
                <a:pos x="T118" y="T119"/>
              </a:cxn>
              <a:cxn ang="0">
                <a:pos x="T120" y="T121"/>
              </a:cxn>
              <a:cxn ang="0">
                <a:pos x="T122" y="T123"/>
              </a:cxn>
            </a:cxnLst>
            <a:rect l="0" t="0" r="r" b="b"/>
            <a:pathLst>
              <a:path w="1467" h="1215">
                <a:moveTo>
                  <a:pt x="1025" y="0"/>
                </a:moveTo>
                <a:lnTo>
                  <a:pt x="1047" y="2"/>
                </a:lnTo>
                <a:lnTo>
                  <a:pt x="1065" y="8"/>
                </a:lnTo>
                <a:lnTo>
                  <a:pt x="1080" y="16"/>
                </a:lnTo>
                <a:lnTo>
                  <a:pt x="1094" y="25"/>
                </a:lnTo>
                <a:lnTo>
                  <a:pt x="1108" y="37"/>
                </a:lnTo>
                <a:lnTo>
                  <a:pt x="1120" y="49"/>
                </a:lnTo>
                <a:lnTo>
                  <a:pt x="1131" y="61"/>
                </a:lnTo>
                <a:lnTo>
                  <a:pt x="1142" y="74"/>
                </a:lnTo>
                <a:lnTo>
                  <a:pt x="1154" y="85"/>
                </a:lnTo>
                <a:lnTo>
                  <a:pt x="1167" y="95"/>
                </a:lnTo>
                <a:lnTo>
                  <a:pt x="1182" y="104"/>
                </a:lnTo>
                <a:lnTo>
                  <a:pt x="1199" y="109"/>
                </a:lnTo>
                <a:lnTo>
                  <a:pt x="1215" y="109"/>
                </a:lnTo>
                <a:lnTo>
                  <a:pt x="1230" y="106"/>
                </a:lnTo>
                <a:lnTo>
                  <a:pt x="1245" y="99"/>
                </a:lnTo>
                <a:lnTo>
                  <a:pt x="1258" y="91"/>
                </a:lnTo>
                <a:lnTo>
                  <a:pt x="1270" y="81"/>
                </a:lnTo>
                <a:lnTo>
                  <a:pt x="1280" y="71"/>
                </a:lnTo>
                <a:lnTo>
                  <a:pt x="1288" y="61"/>
                </a:lnTo>
                <a:lnTo>
                  <a:pt x="1294" y="53"/>
                </a:lnTo>
                <a:lnTo>
                  <a:pt x="1298" y="48"/>
                </a:lnTo>
                <a:lnTo>
                  <a:pt x="1299" y="46"/>
                </a:lnTo>
                <a:lnTo>
                  <a:pt x="1427" y="218"/>
                </a:lnTo>
                <a:lnTo>
                  <a:pt x="1428" y="221"/>
                </a:lnTo>
                <a:lnTo>
                  <a:pt x="1431" y="228"/>
                </a:lnTo>
                <a:lnTo>
                  <a:pt x="1435" y="238"/>
                </a:lnTo>
                <a:lnTo>
                  <a:pt x="1441" y="251"/>
                </a:lnTo>
                <a:lnTo>
                  <a:pt x="1446" y="268"/>
                </a:lnTo>
                <a:lnTo>
                  <a:pt x="1451" y="286"/>
                </a:lnTo>
                <a:lnTo>
                  <a:pt x="1457" y="305"/>
                </a:lnTo>
                <a:lnTo>
                  <a:pt x="1461" y="325"/>
                </a:lnTo>
                <a:lnTo>
                  <a:pt x="1465" y="345"/>
                </a:lnTo>
                <a:lnTo>
                  <a:pt x="1467" y="364"/>
                </a:lnTo>
                <a:lnTo>
                  <a:pt x="1467" y="383"/>
                </a:lnTo>
                <a:lnTo>
                  <a:pt x="1466" y="399"/>
                </a:lnTo>
                <a:lnTo>
                  <a:pt x="1461" y="413"/>
                </a:lnTo>
                <a:lnTo>
                  <a:pt x="1454" y="424"/>
                </a:lnTo>
                <a:lnTo>
                  <a:pt x="1447" y="429"/>
                </a:lnTo>
                <a:lnTo>
                  <a:pt x="1433" y="437"/>
                </a:lnTo>
                <a:lnTo>
                  <a:pt x="1416" y="447"/>
                </a:lnTo>
                <a:lnTo>
                  <a:pt x="1394" y="458"/>
                </a:lnTo>
                <a:lnTo>
                  <a:pt x="1368" y="471"/>
                </a:lnTo>
                <a:lnTo>
                  <a:pt x="1339" y="485"/>
                </a:lnTo>
                <a:lnTo>
                  <a:pt x="1307" y="500"/>
                </a:lnTo>
                <a:lnTo>
                  <a:pt x="1272" y="516"/>
                </a:lnTo>
                <a:lnTo>
                  <a:pt x="1234" y="532"/>
                </a:lnTo>
                <a:lnTo>
                  <a:pt x="1196" y="550"/>
                </a:lnTo>
                <a:lnTo>
                  <a:pt x="1155" y="568"/>
                </a:lnTo>
                <a:lnTo>
                  <a:pt x="1115" y="586"/>
                </a:lnTo>
                <a:lnTo>
                  <a:pt x="1073" y="603"/>
                </a:lnTo>
                <a:lnTo>
                  <a:pt x="1031" y="621"/>
                </a:lnTo>
                <a:lnTo>
                  <a:pt x="990" y="638"/>
                </a:lnTo>
                <a:lnTo>
                  <a:pt x="949" y="655"/>
                </a:lnTo>
                <a:lnTo>
                  <a:pt x="910" y="672"/>
                </a:lnTo>
                <a:lnTo>
                  <a:pt x="872" y="687"/>
                </a:lnTo>
                <a:lnTo>
                  <a:pt x="836" y="701"/>
                </a:lnTo>
                <a:lnTo>
                  <a:pt x="804" y="714"/>
                </a:lnTo>
                <a:lnTo>
                  <a:pt x="775" y="725"/>
                </a:lnTo>
                <a:lnTo>
                  <a:pt x="747" y="735"/>
                </a:lnTo>
                <a:lnTo>
                  <a:pt x="725" y="743"/>
                </a:lnTo>
                <a:lnTo>
                  <a:pt x="707" y="750"/>
                </a:lnTo>
                <a:lnTo>
                  <a:pt x="692" y="754"/>
                </a:lnTo>
                <a:lnTo>
                  <a:pt x="684" y="756"/>
                </a:lnTo>
                <a:lnTo>
                  <a:pt x="674" y="761"/>
                </a:lnTo>
                <a:lnTo>
                  <a:pt x="663" y="773"/>
                </a:lnTo>
                <a:lnTo>
                  <a:pt x="653" y="790"/>
                </a:lnTo>
                <a:lnTo>
                  <a:pt x="643" y="812"/>
                </a:lnTo>
                <a:lnTo>
                  <a:pt x="632" y="838"/>
                </a:lnTo>
                <a:lnTo>
                  <a:pt x="622" y="868"/>
                </a:lnTo>
                <a:lnTo>
                  <a:pt x="613" y="898"/>
                </a:lnTo>
                <a:lnTo>
                  <a:pt x="604" y="931"/>
                </a:lnTo>
                <a:lnTo>
                  <a:pt x="596" y="963"/>
                </a:lnTo>
                <a:lnTo>
                  <a:pt x="588" y="996"/>
                </a:lnTo>
                <a:lnTo>
                  <a:pt x="581" y="1026"/>
                </a:lnTo>
                <a:lnTo>
                  <a:pt x="575" y="1054"/>
                </a:lnTo>
                <a:lnTo>
                  <a:pt x="570" y="1080"/>
                </a:lnTo>
                <a:lnTo>
                  <a:pt x="565" y="1100"/>
                </a:lnTo>
                <a:lnTo>
                  <a:pt x="562" y="1116"/>
                </a:lnTo>
                <a:lnTo>
                  <a:pt x="559" y="1128"/>
                </a:lnTo>
                <a:lnTo>
                  <a:pt x="553" y="1141"/>
                </a:lnTo>
                <a:lnTo>
                  <a:pt x="547" y="1153"/>
                </a:lnTo>
                <a:lnTo>
                  <a:pt x="539" y="1167"/>
                </a:lnTo>
                <a:lnTo>
                  <a:pt x="530" y="1178"/>
                </a:lnTo>
                <a:lnTo>
                  <a:pt x="521" y="1189"/>
                </a:lnTo>
                <a:lnTo>
                  <a:pt x="511" y="1198"/>
                </a:lnTo>
                <a:lnTo>
                  <a:pt x="500" y="1206"/>
                </a:lnTo>
                <a:lnTo>
                  <a:pt x="490" y="1211"/>
                </a:lnTo>
                <a:lnTo>
                  <a:pt x="481" y="1214"/>
                </a:lnTo>
                <a:lnTo>
                  <a:pt x="473" y="1215"/>
                </a:lnTo>
                <a:lnTo>
                  <a:pt x="466" y="1212"/>
                </a:lnTo>
                <a:lnTo>
                  <a:pt x="460" y="1205"/>
                </a:lnTo>
                <a:lnTo>
                  <a:pt x="455" y="1195"/>
                </a:lnTo>
                <a:lnTo>
                  <a:pt x="453" y="1181"/>
                </a:lnTo>
                <a:lnTo>
                  <a:pt x="453" y="1161"/>
                </a:lnTo>
                <a:lnTo>
                  <a:pt x="454" y="1140"/>
                </a:lnTo>
                <a:lnTo>
                  <a:pt x="457" y="1115"/>
                </a:lnTo>
                <a:lnTo>
                  <a:pt x="459" y="1085"/>
                </a:lnTo>
                <a:lnTo>
                  <a:pt x="463" y="1052"/>
                </a:lnTo>
                <a:lnTo>
                  <a:pt x="467" y="1017"/>
                </a:lnTo>
                <a:lnTo>
                  <a:pt x="472" y="979"/>
                </a:lnTo>
                <a:lnTo>
                  <a:pt x="478" y="939"/>
                </a:lnTo>
                <a:lnTo>
                  <a:pt x="483" y="900"/>
                </a:lnTo>
                <a:lnTo>
                  <a:pt x="490" y="860"/>
                </a:lnTo>
                <a:lnTo>
                  <a:pt x="496" y="821"/>
                </a:lnTo>
                <a:lnTo>
                  <a:pt x="505" y="783"/>
                </a:lnTo>
                <a:lnTo>
                  <a:pt x="512" y="746"/>
                </a:lnTo>
                <a:lnTo>
                  <a:pt x="519" y="713"/>
                </a:lnTo>
                <a:lnTo>
                  <a:pt x="527" y="683"/>
                </a:lnTo>
                <a:lnTo>
                  <a:pt x="535" y="656"/>
                </a:lnTo>
                <a:lnTo>
                  <a:pt x="543" y="635"/>
                </a:lnTo>
                <a:lnTo>
                  <a:pt x="551" y="618"/>
                </a:lnTo>
                <a:lnTo>
                  <a:pt x="559" y="608"/>
                </a:lnTo>
                <a:lnTo>
                  <a:pt x="567" y="604"/>
                </a:lnTo>
                <a:lnTo>
                  <a:pt x="584" y="603"/>
                </a:lnTo>
                <a:lnTo>
                  <a:pt x="605" y="599"/>
                </a:lnTo>
                <a:lnTo>
                  <a:pt x="630" y="594"/>
                </a:lnTo>
                <a:lnTo>
                  <a:pt x="658" y="587"/>
                </a:lnTo>
                <a:lnTo>
                  <a:pt x="689" y="579"/>
                </a:lnTo>
                <a:lnTo>
                  <a:pt x="723" y="570"/>
                </a:lnTo>
                <a:lnTo>
                  <a:pt x="758" y="559"/>
                </a:lnTo>
                <a:lnTo>
                  <a:pt x="795" y="548"/>
                </a:lnTo>
                <a:lnTo>
                  <a:pt x="832" y="536"/>
                </a:lnTo>
                <a:lnTo>
                  <a:pt x="870" y="524"/>
                </a:lnTo>
                <a:lnTo>
                  <a:pt x="908" y="511"/>
                </a:lnTo>
                <a:lnTo>
                  <a:pt x="945" y="498"/>
                </a:lnTo>
                <a:lnTo>
                  <a:pt x="982" y="485"/>
                </a:lnTo>
                <a:lnTo>
                  <a:pt x="1016" y="472"/>
                </a:lnTo>
                <a:lnTo>
                  <a:pt x="1049" y="458"/>
                </a:lnTo>
                <a:lnTo>
                  <a:pt x="1078" y="445"/>
                </a:lnTo>
                <a:lnTo>
                  <a:pt x="1106" y="433"/>
                </a:lnTo>
                <a:lnTo>
                  <a:pt x="1129" y="422"/>
                </a:lnTo>
                <a:lnTo>
                  <a:pt x="1148" y="411"/>
                </a:lnTo>
                <a:lnTo>
                  <a:pt x="1162" y="402"/>
                </a:lnTo>
                <a:lnTo>
                  <a:pt x="1173" y="393"/>
                </a:lnTo>
                <a:lnTo>
                  <a:pt x="1177" y="386"/>
                </a:lnTo>
                <a:lnTo>
                  <a:pt x="1175" y="382"/>
                </a:lnTo>
                <a:lnTo>
                  <a:pt x="1167" y="379"/>
                </a:lnTo>
                <a:lnTo>
                  <a:pt x="1154" y="378"/>
                </a:lnTo>
                <a:lnTo>
                  <a:pt x="1137" y="379"/>
                </a:lnTo>
                <a:lnTo>
                  <a:pt x="1116" y="380"/>
                </a:lnTo>
                <a:lnTo>
                  <a:pt x="1090" y="383"/>
                </a:lnTo>
                <a:lnTo>
                  <a:pt x="1061" y="387"/>
                </a:lnTo>
                <a:lnTo>
                  <a:pt x="1029" y="392"/>
                </a:lnTo>
                <a:lnTo>
                  <a:pt x="995" y="397"/>
                </a:lnTo>
                <a:lnTo>
                  <a:pt x="958" y="404"/>
                </a:lnTo>
                <a:lnTo>
                  <a:pt x="920" y="411"/>
                </a:lnTo>
                <a:lnTo>
                  <a:pt x="880" y="418"/>
                </a:lnTo>
                <a:lnTo>
                  <a:pt x="840" y="426"/>
                </a:lnTo>
                <a:lnTo>
                  <a:pt x="798" y="434"/>
                </a:lnTo>
                <a:lnTo>
                  <a:pt x="757" y="443"/>
                </a:lnTo>
                <a:lnTo>
                  <a:pt x="716" y="451"/>
                </a:lnTo>
                <a:lnTo>
                  <a:pt x="676" y="460"/>
                </a:lnTo>
                <a:lnTo>
                  <a:pt x="638" y="469"/>
                </a:lnTo>
                <a:lnTo>
                  <a:pt x="601" y="477"/>
                </a:lnTo>
                <a:lnTo>
                  <a:pt x="565" y="485"/>
                </a:lnTo>
                <a:lnTo>
                  <a:pt x="533" y="492"/>
                </a:lnTo>
                <a:lnTo>
                  <a:pt x="504" y="499"/>
                </a:lnTo>
                <a:lnTo>
                  <a:pt x="477" y="504"/>
                </a:lnTo>
                <a:lnTo>
                  <a:pt x="455" y="509"/>
                </a:lnTo>
                <a:lnTo>
                  <a:pt x="438" y="514"/>
                </a:lnTo>
                <a:lnTo>
                  <a:pt x="423" y="517"/>
                </a:lnTo>
                <a:lnTo>
                  <a:pt x="415" y="519"/>
                </a:lnTo>
                <a:lnTo>
                  <a:pt x="412" y="519"/>
                </a:lnTo>
                <a:lnTo>
                  <a:pt x="304" y="899"/>
                </a:lnTo>
                <a:lnTo>
                  <a:pt x="303" y="900"/>
                </a:lnTo>
                <a:lnTo>
                  <a:pt x="297" y="903"/>
                </a:lnTo>
                <a:lnTo>
                  <a:pt x="290" y="907"/>
                </a:lnTo>
                <a:lnTo>
                  <a:pt x="282" y="912"/>
                </a:lnTo>
                <a:lnTo>
                  <a:pt x="272" y="916"/>
                </a:lnTo>
                <a:lnTo>
                  <a:pt x="261" y="920"/>
                </a:lnTo>
                <a:lnTo>
                  <a:pt x="250" y="921"/>
                </a:lnTo>
                <a:lnTo>
                  <a:pt x="239" y="921"/>
                </a:lnTo>
                <a:lnTo>
                  <a:pt x="228" y="917"/>
                </a:lnTo>
                <a:lnTo>
                  <a:pt x="219" y="909"/>
                </a:lnTo>
                <a:lnTo>
                  <a:pt x="212" y="897"/>
                </a:lnTo>
                <a:lnTo>
                  <a:pt x="209" y="886"/>
                </a:lnTo>
                <a:lnTo>
                  <a:pt x="208" y="869"/>
                </a:lnTo>
                <a:lnTo>
                  <a:pt x="208" y="847"/>
                </a:lnTo>
                <a:lnTo>
                  <a:pt x="210" y="821"/>
                </a:lnTo>
                <a:lnTo>
                  <a:pt x="213" y="792"/>
                </a:lnTo>
                <a:lnTo>
                  <a:pt x="217" y="759"/>
                </a:lnTo>
                <a:lnTo>
                  <a:pt x="222" y="724"/>
                </a:lnTo>
                <a:lnTo>
                  <a:pt x="228" y="688"/>
                </a:lnTo>
                <a:lnTo>
                  <a:pt x="236" y="650"/>
                </a:lnTo>
                <a:lnTo>
                  <a:pt x="243" y="612"/>
                </a:lnTo>
                <a:lnTo>
                  <a:pt x="251" y="575"/>
                </a:lnTo>
                <a:lnTo>
                  <a:pt x="260" y="538"/>
                </a:lnTo>
                <a:lnTo>
                  <a:pt x="269" y="503"/>
                </a:lnTo>
                <a:lnTo>
                  <a:pt x="279" y="471"/>
                </a:lnTo>
                <a:lnTo>
                  <a:pt x="289" y="440"/>
                </a:lnTo>
                <a:lnTo>
                  <a:pt x="299" y="415"/>
                </a:lnTo>
                <a:lnTo>
                  <a:pt x="310" y="393"/>
                </a:lnTo>
                <a:lnTo>
                  <a:pt x="320" y="376"/>
                </a:lnTo>
                <a:lnTo>
                  <a:pt x="330" y="364"/>
                </a:lnTo>
                <a:lnTo>
                  <a:pt x="340" y="359"/>
                </a:lnTo>
                <a:lnTo>
                  <a:pt x="358" y="355"/>
                </a:lnTo>
                <a:lnTo>
                  <a:pt x="382" y="350"/>
                </a:lnTo>
                <a:lnTo>
                  <a:pt x="410" y="345"/>
                </a:lnTo>
                <a:lnTo>
                  <a:pt x="442" y="338"/>
                </a:lnTo>
                <a:lnTo>
                  <a:pt x="475" y="330"/>
                </a:lnTo>
                <a:lnTo>
                  <a:pt x="513" y="322"/>
                </a:lnTo>
                <a:lnTo>
                  <a:pt x="551" y="313"/>
                </a:lnTo>
                <a:lnTo>
                  <a:pt x="591" y="304"/>
                </a:lnTo>
                <a:lnTo>
                  <a:pt x="631" y="294"/>
                </a:lnTo>
                <a:lnTo>
                  <a:pt x="672" y="284"/>
                </a:lnTo>
                <a:lnTo>
                  <a:pt x="713" y="274"/>
                </a:lnTo>
                <a:lnTo>
                  <a:pt x="751" y="262"/>
                </a:lnTo>
                <a:lnTo>
                  <a:pt x="790" y="252"/>
                </a:lnTo>
                <a:lnTo>
                  <a:pt x="825" y="241"/>
                </a:lnTo>
                <a:lnTo>
                  <a:pt x="858" y="231"/>
                </a:lnTo>
                <a:lnTo>
                  <a:pt x="887" y="221"/>
                </a:lnTo>
                <a:lnTo>
                  <a:pt x="914" y="211"/>
                </a:lnTo>
                <a:lnTo>
                  <a:pt x="935" y="202"/>
                </a:lnTo>
                <a:lnTo>
                  <a:pt x="951" y="193"/>
                </a:lnTo>
                <a:lnTo>
                  <a:pt x="961" y="185"/>
                </a:lnTo>
                <a:lnTo>
                  <a:pt x="966" y="178"/>
                </a:lnTo>
                <a:lnTo>
                  <a:pt x="964" y="174"/>
                </a:lnTo>
                <a:lnTo>
                  <a:pt x="956" y="170"/>
                </a:lnTo>
                <a:lnTo>
                  <a:pt x="943" y="168"/>
                </a:lnTo>
                <a:lnTo>
                  <a:pt x="926" y="168"/>
                </a:lnTo>
                <a:lnTo>
                  <a:pt x="903" y="168"/>
                </a:lnTo>
                <a:lnTo>
                  <a:pt x="876" y="170"/>
                </a:lnTo>
                <a:lnTo>
                  <a:pt x="847" y="172"/>
                </a:lnTo>
                <a:lnTo>
                  <a:pt x="813" y="176"/>
                </a:lnTo>
                <a:lnTo>
                  <a:pt x="778" y="180"/>
                </a:lnTo>
                <a:lnTo>
                  <a:pt x="740" y="184"/>
                </a:lnTo>
                <a:lnTo>
                  <a:pt x="700" y="190"/>
                </a:lnTo>
                <a:lnTo>
                  <a:pt x="660" y="195"/>
                </a:lnTo>
                <a:lnTo>
                  <a:pt x="618" y="201"/>
                </a:lnTo>
                <a:lnTo>
                  <a:pt x="577" y="208"/>
                </a:lnTo>
                <a:lnTo>
                  <a:pt x="534" y="214"/>
                </a:lnTo>
                <a:lnTo>
                  <a:pt x="493" y="220"/>
                </a:lnTo>
                <a:lnTo>
                  <a:pt x="453" y="227"/>
                </a:lnTo>
                <a:lnTo>
                  <a:pt x="414" y="233"/>
                </a:lnTo>
                <a:lnTo>
                  <a:pt x="378" y="239"/>
                </a:lnTo>
                <a:lnTo>
                  <a:pt x="343" y="244"/>
                </a:lnTo>
                <a:lnTo>
                  <a:pt x="312" y="249"/>
                </a:lnTo>
                <a:lnTo>
                  <a:pt x="283" y="253"/>
                </a:lnTo>
                <a:lnTo>
                  <a:pt x="259" y="257"/>
                </a:lnTo>
                <a:lnTo>
                  <a:pt x="239" y="260"/>
                </a:lnTo>
                <a:lnTo>
                  <a:pt x="222" y="262"/>
                </a:lnTo>
                <a:lnTo>
                  <a:pt x="212" y="263"/>
                </a:lnTo>
                <a:lnTo>
                  <a:pt x="198" y="268"/>
                </a:lnTo>
                <a:lnTo>
                  <a:pt x="185" y="277"/>
                </a:lnTo>
                <a:lnTo>
                  <a:pt x="174" y="292"/>
                </a:lnTo>
                <a:lnTo>
                  <a:pt x="162" y="312"/>
                </a:lnTo>
                <a:lnTo>
                  <a:pt x="152" y="335"/>
                </a:lnTo>
                <a:lnTo>
                  <a:pt x="143" y="361"/>
                </a:lnTo>
                <a:lnTo>
                  <a:pt x="135" y="391"/>
                </a:lnTo>
                <a:lnTo>
                  <a:pt x="127" y="420"/>
                </a:lnTo>
                <a:lnTo>
                  <a:pt x="121" y="451"/>
                </a:lnTo>
                <a:lnTo>
                  <a:pt x="115" y="483"/>
                </a:lnTo>
                <a:lnTo>
                  <a:pt x="110" y="512"/>
                </a:lnTo>
                <a:lnTo>
                  <a:pt x="105" y="541"/>
                </a:lnTo>
                <a:lnTo>
                  <a:pt x="101" y="568"/>
                </a:lnTo>
                <a:lnTo>
                  <a:pt x="96" y="591"/>
                </a:lnTo>
                <a:lnTo>
                  <a:pt x="91" y="612"/>
                </a:lnTo>
                <a:lnTo>
                  <a:pt x="85" y="628"/>
                </a:lnTo>
                <a:lnTo>
                  <a:pt x="77" y="641"/>
                </a:lnTo>
                <a:lnTo>
                  <a:pt x="68" y="650"/>
                </a:lnTo>
                <a:lnTo>
                  <a:pt x="58" y="656"/>
                </a:lnTo>
                <a:lnTo>
                  <a:pt x="48" y="659"/>
                </a:lnTo>
                <a:lnTo>
                  <a:pt x="38" y="661"/>
                </a:lnTo>
                <a:lnTo>
                  <a:pt x="27" y="661"/>
                </a:lnTo>
                <a:lnTo>
                  <a:pt x="18" y="660"/>
                </a:lnTo>
                <a:lnTo>
                  <a:pt x="11" y="658"/>
                </a:lnTo>
                <a:lnTo>
                  <a:pt x="5" y="657"/>
                </a:lnTo>
                <a:lnTo>
                  <a:pt x="1" y="655"/>
                </a:lnTo>
                <a:lnTo>
                  <a:pt x="0" y="655"/>
                </a:lnTo>
                <a:lnTo>
                  <a:pt x="0" y="651"/>
                </a:lnTo>
                <a:lnTo>
                  <a:pt x="1" y="641"/>
                </a:lnTo>
                <a:lnTo>
                  <a:pt x="2" y="626"/>
                </a:lnTo>
                <a:lnTo>
                  <a:pt x="3" y="605"/>
                </a:lnTo>
                <a:lnTo>
                  <a:pt x="5" y="581"/>
                </a:lnTo>
                <a:lnTo>
                  <a:pt x="7" y="552"/>
                </a:lnTo>
                <a:lnTo>
                  <a:pt x="10" y="520"/>
                </a:lnTo>
                <a:lnTo>
                  <a:pt x="13" y="487"/>
                </a:lnTo>
                <a:lnTo>
                  <a:pt x="17" y="452"/>
                </a:lnTo>
                <a:lnTo>
                  <a:pt x="21" y="417"/>
                </a:lnTo>
                <a:lnTo>
                  <a:pt x="26" y="382"/>
                </a:lnTo>
                <a:lnTo>
                  <a:pt x="32" y="346"/>
                </a:lnTo>
                <a:lnTo>
                  <a:pt x="40" y="314"/>
                </a:lnTo>
                <a:lnTo>
                  <a:pt x="47" y="283"/>
                </a:lnTo>
                <a:lnTo>
                  <a:pt x="54" y="254"/>
                </a:lnTo>
                <a:lnTo>
                  <a:pt x="63" y="230"/>
                </a:lnTo>
                <a:lnTo>
                  <a:pt x="72" y="211"/>
                </a:lnTo>
                <a:lnTo>
                  <a:pt x="83" y="196"/>
                </a:lnTo>
                <a:lnTo>
                  <a:pt x="94" y="187"/>
                </a:lnTo>
                <a:lnTo>
                  <a:pt x="113" y="178"/>
                </a:lnTo>
                <a:lnTo>
                  <a:pt x="136" y="168"/>
                </a:lnTo>
                <a:lnTo>
                  <a:pt x="165" y="158"/>
                </a:lnTo>
                <a:lnTo>
                  <a:pt x="200" y="148"/>
                </a:lnTo>
                <a:lnTo>
                  <a:pt x="239" y="137"/>
                </a:lnTo>
                <a:lnTo>
                  <a:pt x="281" y="127"/>
                </a:lnTo>
                <a:lnTo>
                  <a:pt x="327" y="117"/>
                </a:lnTo>
                <a:lnTo>
                  <a:pt x="375" y="107"/>
                </a:lnTo>
                <a:lnTo>
                  <a:pt x="424" y="97"/>
                </a:lnTo>
                <a:lnTo>
                  <a:pt x="475" y="87"/>
                </a:lnTo>
                <a:lnTo>
                  <a:pt x="528" y="77"/>
                </a:lnTo>
                <a:lnTo>
                  <a:pt x="580" y="68"/>
                </a:lnTo>
                <a:lnTo>
                  <a:pt x="631" y="58"/>
                </a:lnTo>
                <a:lnTo>
                  <a:pt x="682" y="50"/>
                </a:lnTo>
                <a:lnTo>
                  <a:pt x="732" y="42"/>
                </a:lnTo>
                <a:lnTo>
                  <a:pt x="779" y="34"/>
                </a:lnTo>
                <a:lnTo>
                  <a:pt x="823" y="27"/>
                </a:lnTo>
                <a:lnTo>
                  <a:pt x="865" y="21"/>
                </a:lnTo>
                <a:lnTo>
                  <a:pt x="901" y="15"/>
                </a:lnTo>
                <a:lnTo>
                  <a:pt x="935" y="11"/>
                </a:lnTo>
                <a:lnTo>
                  <a:pt x="962" y="7"/>
                </a:lnTo>
                <a:lnTo>
                  <a:pt x="985" y="4"/>
                </a:lnTo>
                <a:lnTo>
                  <a:pt x="1001" y="1"/>
                </a:lnTo>
                <a:lnTo>
                  <a:pt x="1025" y="0"/>
                </a:lnTo>
                <a:close/>
              </a:path>
            </a:pathLst>
          </a:custGeom>
          <a:solidFill>
            <a:srgbClr val="859F9C"/>
          </a:solidFill>
          <a:ln w="0">
            <a:solidFill>
              <a:srgbClr val="859F9C"/>
            </a:solidFill>
            <a:prstDash val="solid"/>
            <a:round/>
            <a:headEnd/>
            <a:tailEnd/>
          </a:ln>
        </xdr:spPr>
      </xdr:sp>
      <xdr:sp macro="" textlink="">
        <xdr:nvSpPr>
          <xdr:cNvPr id="57" name="Freeform 14"/>
          <xdr:cNvSpPr>
            <a:spLocks/>
          </xdr:cNvSpPr>
        </xdr:nvSpPr>
        <xdr:spPr bwMode="auto">
          <a:xfrm>
            <a:off x="983151" y="1271587"/>
            <a:ext cx="371791" cy="190500"/>
          </a:xfrm>
          <a:custGeom>
            <a:avLst/>
            <a:gdLst>
              <a:gd name="T0" fmla="*/ 1883 w 1950"/>
              <a:gd name="T1" fmla="*/ 1 h 974"/>
              <a:gd name="T2" fmla="*/ 1907 w 1950"/>
              <a:gd name="T3" fmla="*/ 15 h 974"/>
              <a:gd name="T4" fmla="*/ 1930 w 1950"/>
              <a:gd name="T5" fmla="*/ 53 h 974"/>
              <a:gd name="T6" fmla="*/ 1947 w 1950"/>
              <a:gd name="T7" fmla="*/ 97 h 974"/>
              <a:gd name="T8" fmla="*/ 1950 w 1950"/>
              <a:gd name="T9" fmla="*/ 130 h 974"/>
              <a:gd name="T10" fmla="*/ 1940 w 1950"/>
              <a:gd name="T11" fmla="*/ 156 h 974"/>
              <a:gd name="T12" fmla="*/ 1919 w 1950"/>
              <a:gd name="T13" fmla="*/ 179 h 974"/>
              <a:gd name="T14" fmla="*/ 1885 w 1950"/>
              <a:gd name="T15" fmla="*/ 201 h 974"/>
              <a:gd name="T16" fmla="*/ 1865 w 1950"/>
              <a:gd name="T17" fmla="*/ 210 h 974"/>
              <a:gd name="T18" fmla="*/ 1828 w 1950"/>
              <a:gd name="T19" fmla="*/ 228 h 974"/>
              <a:gd name="T20" fmla="*/ 1772 w 1950"/>
              <a:gd name="T21" fmla="*/ 253 h 974"/>
              <a:gd name="T22" fmla="*/ 1701 w 1950"/>
              <a:gd name="T23" fmla="*/ 284 h 974"/>
              <a:gd name="T24" fmla="*/ 1617 w 1950"/>
              <a:gd name="T25" fmla="*/ 321 h 974"/>
              <a:gd name="T26" fmla="*/ 1520 w 1950"/>
              <a:gd name="T27" fmla="*/ 363 h 974"/>
              <a:gd name="T28" fmla="*/ 1415 w 1950"/>
              <a:gd name="T29" fmla="*/ 409 h 974"/>
              <a:gd name="T30" fmla="*/ 1302 w 1950"/>
              <a:gd name="T31" fmla="*/ 458 h 974"/>
              <a:gd name="T32" fmla="*/ 1184 w 1950"/>
              <a:gd name="T33" fmla="*/ 509 h 974"/>
              <a:gd name="T34" fmla="*/ 1062 w 1950"/>
              <a:gd name="T35" fmla="*/ 561 h 974"/>
              <a:gd name="T36" fmla="*/ 941 w 1950"/>
              <a:gd name="T37" fmla="*/ 614 h 974"/>
              <a:gd name="T38" fmla="*/ 819 w 1950"/>
              <a:gd name="T39" fmla="*/ 666 h 974"/>
              <a:gd name="T40" fmla="*/ 700 w 1950"/>
              <a:gd name="T41" fmla="*/ 717 h 974"/>
              <a:gd name="T42" fmla="*/ 586 w 1950"/>
              <a:gd name="T43" fmla="*/ 766 h 974"/>
              <a:gd name="T44" fmla="*/ 480 w 1950"/>
              <a:gd name="T45" fmla="*/ 811 h 974"/>
              <a:gd name="T46" fmla="*/ 382 w 1950"/>
              <a:gd name="T47" fmla="*/ 854 h 974"/>
              <a:gd name="T48" fmla="*/ 296 w 1950"/>
              <a:gd name="T49" fmla="*/ 890 h 974"/>
              <a:gd name="T50" fmla="*/ 223 w 1950"/>
              <a:gd name="T51" fmla="*/ 921 h 974"/>
              <a:gd name="T52" fmla="*/ 165 w 1950"/>
              <a:gd name="T53" fmla="*/ 947 h 974"/>
              <a:gd name="T54" fmla="*/ 124 w 1950"/>
              <a:gd name="T55" fmla="*/ 964 h 974"/>
              <a:gd name="T56" fmla="*/ 103 w 1950"/>
              <a:gd name="T57" fmla="*/ 973 h 974"/>
              <a:gd name="T58" fmla="*/ 0 w 1950"/>
              <a:gd name="T59" fmla="*/ 810 h 974"/>
              <a:gd name="T60" fmla="*/ 12 w 1950"/>
              <a:gd name="T61" fmla="*/ 805 h 974"/>
              <a:gd name="T62" fmla="*/ 43 w 1950"/>
              <a:gd name="T63" fmla="*/ 792 h 974"/>
              <a:gd name="T64" fmla="*/ 93 w 1950"/>
              <a:gd name="T65" fmla="*/ 771 h 974"/>
              <a:gd name="T66" fmla="*/ 158 w 1950"/>
              <a:gd name="T67" fmla="*/ 742 h 974"/>
              <a:gd name="T68" fmla="*/ 238 w 1950"/>
              <a:gd name="T69" fmla="*/ 707 h 974"/>
              <a:gd name="T70" fmla="*/ 330 w 1950"/>
              <a:gd name="T71" fmla="*/ 668 h 974"/>
              <a:gd name="T72" fmla="*/ 432 w 1950"/>
              <a:gd name="T73" fmla="*/ 623 h 974"/>
              <a:gd name="T74" fmla="*/ 543 w 1950"/>
              <a:gd name="T75" fmla="*/ 576 h 974"/>
              <a:gd name="T76" fmla="*/ 658 w 1950"/>
              <a:gd name="T77" fmla="*/ 526 h 974"/>
              <a:gd name="T78" fmla="*/ 778 w 1950"/>
              <a:gd name="T79" fmla="*/ 475 h 974"/>
              <a:gd name="T80" fmla="*/ 899 w 1950"/>
              <a:gd name="T81" fmla="*/ 422 h 974"/>
              <a:gd name="T82" fmla="*/ 1020 w 1950"/>
              <a:gd name="T83" fmla="*/ 370 h 974"/>
              <a:gd name="T84" fmla="*/ 1138 w 1950"/>
              <a:gd name="T85" fmla="*/ 318 h 974"/>
              <a:gd name="T86" fmla="*/ 1252 w 1950"/>
              <a:gd name="T87" fmla="*/ 270 h 974"/>
              <a:gd name="T88" fmla="*/ 1360 w 1950"/>
              <a:gd name="T89" fmla="*/ 223 h 974"/>
              <a:gd name="T90" fmla="*/ 1458 w 1950"/>
              <a:gd name="T91" fmla="*/ 181 h 974"/>
              <a:gd name="T92" fmla="*/ 1547 w 1950"/>
              <a:gd name="T93" fmla="*/ 142 h 974"/>
              <a:gd name="T94" fmla="*/ 1622 w 1950"/>
              <a:gd name="T95" fmla="*/ 110 h 974"/>
              <a:gd name="T96" fmla="*/ 1682 w 1950"/>
              <a:gd name="T97" fmla="*/ 84 h 974"/>
              <a:gd name="T98" fmla="*/ 1725 w 1950"/>
              <a:gd name="T99" fmla="*/ 66 h 974"/>
              <a:gd name="T100" fmla="*/ 1750 w 1950"/>
              <a:gd name="T101" fmla="*/ 56 h 974"/>
              <a:gd name="T102" fmla="*/ 1790 w 1950"/>
              <a:gd name="T103" fmla="*/ 35 h 974"/>
              <a:gd name="T104" fmla="*/ 1825 w 1950"/>
              <a:gd name="T105" fmla="*/ 16 h 974"/>
              <a:gd name="T106" fmla="*/ 1855 w 1950"/>
              <a:gd name="T107" fmla="*/ 3 h 97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</a:cxnLst>
            <a:rect l="0" t="0" r="r" b="b"/>
            <a:pathLst>
              <a:path w="1950" h="974">
                <a:moveTo>
                  <a:pt x="1869" y="0"/>
                </a:moveTo>
                <a:lnTo>
                  <a:pt x="1883" y="1"/>
                </a:lnTo>
                <a:lnTo>
                  <a:pt x="1895" y="6"/>
                </a:lnTo>
                <a:lnTo>
                  <a:pt x="1907" y="15"/>
                </a:lnTo>
                <a:lnTo>
                  <a:pt x="1918" y="31"/>
                </a:lnTo>
                <a:lnTo>
                  <a:pt x="1930" y="53"/>
                </a:lnTo>
                <a:lnTo>
                  <a:pt x="1939" y="77"/>
                </a:lnTo>
                <a:lnTo>
                  <a:pt x="1947" y="97"/>
                </a:lnTo>
                <a:lnTo>
                  <a:pt x="1950" y="115"/>
                </a:lnTo>
                <a:lnTo>
                  <a:pt x="1950" y="130"/>
                </a:lnTo>
                <a:lnTo>
                  <a:pt x="1947" y="143"/>
                </a:lnTo>
                <a:lnTo>
                  <a:pt x="1940" y="156"/>
                </a:lnTo>
                <a:lnTo>
                  <a:pt x="1931" y="168"/>
                </a:lnTo>
                <a:lnTo>
                  <a:pt x="1919" y="179"/>
                </a:lnTo>
                <a:lnTo>
                  <a:pt x="1903" y="190"/>
                </a:lnTo>
                <a:lnTo>
                  <a:pt x="1885" y="201"/>
                </a:lnTo>
                <a:lnTo>
                  <a:pt x="1878" y="205"/>
                </a:lnTo>
                <a:lnTo>
                  <a:pt x="1865" y="210"/>
                </a:lnTo>
                <a:lnTo>
                  <a:pt x="1849" y="218"/>
                </a:lnTo>
                <a:lnTo>
                  <a:pt x="1828" y="228"/>
                </a:lnTo>
                <a:lnTo>
                  <a:pt x="1802" y="239"/>
                </a:lnTo>
                <a:lnTo>
                  <a:pt x="1772" y="253"/>
                </a:lnTo>
                <a:lnTo>
                  <a:pt x="1738" y="268"/>
                </a:lnTo>
                <a:lnTo>
                  <a:pt x="1701" y="284"/>
                </a:lnTo>
                <a:lnTo>
                  <a:pt x="1660" y="302"/>
                </a:lnTo>
                <a:lnTo>
                  <a:pt x="1617" y="321"/>
                </a:lnTo>
                <a:lnTo>
                  <a:pt x="1570" y="341"/>
                </a:lnTo>
                <a:lnTo>
                  <a:pt x="1520" y="363"/>
                </a:lnTo>
                <a:lnTo>
                  <a:pt x="1468" y="386"/>
                </a:lnTo>
                <a:lnTo>
                  <a:pt x="1415" y="409"/>
                </a:lnTo>
                <a:lnTo>
                  <a:pt x="1359" y="433"/>
                </a:lnTo>
                <a:lnTo>
                  <a:pt x="1302" y="458"/>
                </a:lnTo>
                <a:lnTo>
                  <a:pt x="1244" y="483"/>
                </a:lnTo>
                <a:lnTo>
                  <a:pt x="1184" y="509"/>
                </a:lnTo>
                <a:lnTo>
                  <a:pt x="1123" y="534"/>
                </a:lnTo>
                <a:lnTo>
                  <a:pt x="1062" y="561"/>
                </a:lnTo>
                <a:lnTo>
                  <a:pt x="1001" y="587"/>
                </a:lnTo>
                <a:lnTo>
                  <a:pt x="941" y="614"/>
                </a:lnTo>
                <a:lnTo>
                  <a:pt x="880" y="640"/>
                </a:lnTo>
                <a:lnTo>
                  <a:pt x="819" y="666"/>
                </a:lnTo>
                <a:lnTo>
                  <a:pt x="759" y="692"/>
                </a:lnTo>
                <a:lnTo>
                  <a:pt x="700" y="717"/>
                </a:lnTo>
                <a:lnTo>
                  <a:pt x="643" y="741"/>
                </a:lnTo>
                <a:lnTo>
                  <a:pt x="586" y="766"/>
                </a:lnTo>
                <a:lnTo>
                  <a:pt x="532" y="789"/>
                </a:lnTo>
                <a:lnTo>
                  <a:pt x="480" y="811"/>
                </a:lnTo>
                <a:lnTo>
                  <a:pt x="430" y="833"/>
                </a:lnTo>
                <a:lnTo>
                  <a:pt x="382" y="854"/>
                </a:lnTo>
                <a:lnTo>
                  <a:pt x="338" y="873"/>
                </a:lnTo>
                <a:lnTo>
                  <a:pt x="296" y="890"/>
                </a:lnTo>
                <a:lnTo>
                  <a:pt x="257" y="907"/>
                </a:lnTo>
                <a:lnTo>
                  <a:pt x="223" y="921"/>
                </a:lnTo>
                <a:lnTo>
                  <a:pt x="192" y="935"/>
                </a:lnTo>
                <a:lnTo>
                  <a:pt x="165" y="947"/>
                </a:lnTo>
                <a:lnTo>
                  <a:pt x="143" y="957"/>
                </a:lnTo>
                <a:lnTo>
                  <a:pt x="124" y="964"/>
                </a:lnTo>
                <a:lnTo>
                  <a:pt x="111" y="970"/>
                </a:lnTo>
                <a:lnTo>
                  <a:pt x="103" y="973"/>
                </a:lnTo>
                <a:lnTo>
                  <a:pt x="100" y="974"/>
                </a:lnTo>
                <a:lnTo>
                  <a:pt x="0" y="810"/>
                </a:lnTo>
                <a:lnTo>
                  <a:pt x="4" y="809"/>
                </a:lnTo>
                <a:lnTo>
                  <a:pt x="12" y="805"/>
                </a:lnTo>
                <a:lnTo>
                  <a:pt x="25" y="800"/>
                </a:lnTo>
                <a:lnTo>
                  <a:pt x="43" y="792"/>
                </a:lnTo>
                <a:lnTo>
                  <a:pt x="65" y="782"/>
                </a:lnTo>
                <a:lnTo>
                  <a:pt x="93" y="771"/>
                </a:lnTo>
                <a:lnTo>
                  <a:pt x="123" y="757"/>
                </a:lnTo>
                <a:lnTo>
                  <a:pt x="158" y="742"/>
                </a:lnTo>
                <a:lnTo>
                  <a:pt x="196" y="725"/>
                </a:lnTo>
                <a:lnTo>
                  <a:pt x="238" y="707"/>
                </a:lnTo>
                <a:lnTo>
                  <a:pt x="283" y="688"/>
                </a:lnTo>
                <a:lnTo>
                  <a:pt x="330" y="668"/>
                </a:lnTo>
                <a:lnTo>
                  <a:pt x="380" y="647"/>
                </a:lnTo>
                <a:lnTo>
                  <a:pt x="432" y="623"/>
                </a:lnTo>
                <a:lnTo>
                  <a:pt x="487" y="600"/>
                </a:lnTo>
                <a:lnTo>
                  <a:pt x="543" y="576"/>
                </a:lnTo>
                <a:lnTo>
                  <a:pt x="599" y="552"/>
                </a:lnTo>
                <a:lnTo>
                  <a:pt x="658" y="526"/>
                </a:lnTo>
                <a:lnTo>
                  <a:pt x="717" y="500"/>
                </a:lnTo>
                <a:lnTo>
                  <a:pt x="778" y="475"/>
                </a:lnTo>
                <a:lnTo>
                  <a:pt x="838" y="449"/>
                </a:lnTo>
                <a:lnTo>
                  <a:pt x="899" y="422"/>
                </a:lnTo>
                <a:lnTo>
                  <a:pt x="960" y="396"/>
                </a:lnTo>
                <a:lnTo>
                  <a:pt x="1020" y="370"/>
                </a:lnTo>
                <a:lnTo>
                  <a:pt x="1080" y="343"/>
                </a:lnTo>
                <a:lnTo>
                  <a:pt x="1138" y="318"/>
                </a:lnTo>
                <a:lnTo>
                  <a:pt x="1196" y="294"/>
                </a:lnTo>
                <a:lnTo>
                  <a:pt x="1252" y="270"/>
                </a:lnTo>
                <a:lnTo>
                  <a:pt x="1307" y="246"/>
                </a:lnTo>
                <a:lnTo>
                  <a:pt x="1360" y="223"/>
                </a:lnTo>
                <a:lnTo>
                  <a:pt x="1411" y="201"/>
                </a:lnTo>
                <a:lnTo>
                  <a:pt x="1458" y="181"/>
                </a:lnTo>
                <a:lnTo>
                  <a:pt x="1504" y="161"/>
                </a:lnTo>
                <a:lnTo>
                  <a:pt x="1547" y="142"/>
                </a:lnTo>
                <a:lnTo>
                  <a:pt x="1586" y="125"/>
                </a:lnTo>
                <a:lnTo>
                  <a:pt x="1622" y="110"/>
                </a:lnTo>
                <a:lnTo>
                  <a:pt x="1654" y="96"/>
                </a:lnTo>
                <a:lnTo>
                  <a:pt x="1682" y="84"/>
                </a:lnTo>
                <a:lnTo>
                  <a:pt x="1706" y="74"/>
                </a:lnTo>
                <a:lnTo>
                  <a:pt x="1725" y="66"/>
                </a:lnTo>
                <a:lnTo>
                  <a:pt x="1739" y="60"/>
                </a:lnTo>
                <a:lnTo>
                  <a:pt x="1750" y="56"/>
                </a:lnTo>
                <a:lnTo>
                  <a:pt x="1770" y="46"/>
                </a:lnTo>
                <a:lnTo>
                  <a:pt x="1790" y="35"/>
                </a:lnTo>
                <a:lnTo>
                  <a:pt x="1807" y="25"/>
                </a:lnTo>
                <a:lnTo>
                  <a:pt x="1825" y="16"/>
                </a:lnTo>
                <a:lnTo>
                  <a:pt x="1840" y="8"/>
                </a:lnTo>
                <a:lnTo>
                  <a:pt x="1855" y="3"/>
                </a:lnTo>
                <a:lnTo>
                  <a:pt x="1869" y="0"/>
                </a:lnTo>
                <a:close/>
              </a:path>
            </a:pathLst>
          </a:custGeom>
          <a:solidFill>
            <a:schemeClr val="accent2"/>
          </a:solidFill>
          <a:ln w="0">
            <a:solidFill>
              <a:srgbClr val="8EB4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58" name="Freeform 15"/>
          <xdr:cNvSpPr>
            <a:spLocks/>
          </xdr:cNvSpPr>
        </xdr:nvSpPr>
        <xdr:spPr bwMode="auto">
          <a:xfrm>
            <a:off x="983151" y="1424203"/>
            <a:ext cx="47569" cy="37884"/>
          </a:xfrm>
          <a:custGeom>
            <a:avLst/>
            <a:gdLst>
              <a:gd name="T0" fmla="*/ 155 w 281"/>
              <a:gd name="T1" fmla="*/ 0 h 216"/>
              <a:gd name="T2" fmla="*/ 137 w 281"/>
              <a:gd name="T3" fmla="*/ 91 h 216"/>
              <a:gd name="T4" fmla="*/ 281 w 281"/>
              <a:gd name="T5" fmla="*/ 147 h 216"/>
              <a:gd name="T6" fmla="*/ 118 w 281"/>
              <a:gd name="T7" fmla="*/ 216 h 216"/>
              <a:gd name="T8" fmla="*/ 0 w 281"/>
              <a:gd name="T9" fmla="*/ 30 h 216"/>
              <a:gd name="T10" fmla="*/ 155 w 281"/>
              <a:gd name="T11" fmla="*/ 0 h 21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281" h="216">
                <a:moveTo>
                  <a:pt x="155" y="0"/>
                </a:moveTo>
                <a:lnTo>
                  <a:pt x="137" y="91"/>
                </a:lnTo>
                <a:lnTo>
                  <a:pt x="281" y="147"/>
                </a:lnTo>
                <a:lnTo>
                  <a:pt x="118" y="216"/>
                </a:lnTo>
                <a:lnTo>
                  <a:pt x="0" y="30"/>
                </a:lnTo>
                <a:lnTo>
                  <a:pt x="155" y="0"/>
                </a:lnTo>
                <a:close/>
              </a:path>
            </a:pathLst>
          </a:custGeom>
          <a:solidFill>
            <a:srgbClr val="D6E1DF"/>
          </a:solidFill>
          <a:ln w="0">
            <a:solidFill>
              <a:srgbClr val="D6E1DF"/>
            </a:solidFill>
            <a:prstDash val="solid"/>
            <a:round/>
            <a:headEnd/>
            <a:tailEnd/>
          </a:ln>
        </xdr:spPr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22489</xdr:colOff>
      <xdr:row>0</xdr:row>
      <xdr:rowOff>145518</xdr:rowOff>
    </xdr:from>
    <xdr:to>
      <xdr:col>9</xdr:col>
      <xdr:colOff>153458</xdr:colOff>
      <xdr:row>4</xdr:row>
      <xdr:rowOff>37040</xdr:rowOff>
    </xdr:to>
    <xdr:grpSp>
      <xdr:nvGrpSpPr>
        <xdr:cNvPr id="44" name="Planting Grid Artwork" descr="One large and one small flower growing on a vine" title="Garden Planning Grid artwork"/>
        <xdr:cNvGrpSpPr/>
      </xdr:nvGrpSpPr>
      <xdr:grpSpPr>
        <a:xfrm>
          <a:off x="212989" y="145518"/>
          <a:ext cx="1654969" cy="981605"/>
          <a:chOff x="5814987" y="1961337"/>
          <a:chExt cx="2292738" cy="1640638"/>
        </a:xfrm>
      </xdr:grpSpPr>
      <xdr:sp macro="" textlink="">
        <xdr:nvSpPr>
          <xdr:cNvPr id="45" name="Freeform 33"/>
          <xdr:cNvSpPr>
            <a:spLocks/>
          </xdr:cNvSpPr>
        </xdr:nvSpPr>
        <xdr:spPr bwMode="auto">
          <a:xfrm rot="5400000">
            <a:off x="6783137" y="1996403"/>
            <a:ext cx="271046" cy="200913"/>
          </a:xfrm>
          <a:custGeom>
            <a:avLst/>
            <a:gdLst>
              <a:gd name="T0" fmla="*/ 2 w 72"/>
              <a:gd name="T1" fmla="*/ 30 h 55"/>
              <a:gd name="T2" fmla="*/ 72 w 72"/>
              <a:gd name="T3" fmla="*/ 18 h 55"/>
              <a:gd name="T4" fmla="*/ 0 w 72"/>
              <a:gd name="T5" fmla="*/ 35 h 55"/>
              <a:gd name="T6" fmla="*/ 2 w 72"/>
              <a:gd name="T7" fmla="*/ 30 h 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72" h="55">
                <a:moveTo>
                  <a:pt x="2" y="30"/>
                </a:moveTo>
                <a:cubicBezTo>
                  <a:pt x="17" y="0"/>
                  <a:pt x="47" y="1"/>
                  <a:pt x="72" y="18"/>
                </a:cubicBezTo>
                <a:cubicBezTo>
                  <a:pt x="64" y="55"/>
                  <a:pt x="28" y="52"/>
                  <a:pt x="0" y="35"/>
                </a:cubicBezTo>
                <a:lnTo>
                  <a:pt x="2" y="30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46" name="Freeform 43"/>
          <xdr:cNvSpPr>
            <a:spLocks/>
          </xdr:cNvSpPr>
        </xdr:nvSpPr>
        <xdr:spPr bwMode="auto">
          <a:xfrm rot="679605">
            <a:off x="7039142" y="2724241"/>
            <a:ext cx="315802" cy="364691"/>
          </a:xfrm>
          <a:custGeom>
            <a:avLst/>
            <a:gdLst>
              <a:gd name="T0" fmla="*/ 16 w 83"/>
              <a:gd name="T1" fmla="*/ 84 h 96"/>
              <a:gd name="T2" fmla="*/ 47 w 83"/>
              <a:gd name="T3" fmla="*/ 19 h 96"/>
              <a:gd name="T4" fmla="*/ 1 w 83"/>
              <a:gd name="T5" fmla="*/ 91 h 96"/>
              <a:gd name="T6" fmla="*/ 16 w 83"/>
              <a:gd name="T7" fmla="*/ 84 h 9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83" h="96">
                <a:moveTo>
                  <a:pt x="16" y="84"/>
                </a:moveTo>
                <a:cubicBezTo>
                  <a:pt x="22" y="80"/>
                  <a:pt x="83" y="49"/>
                  <a:pt x="47" y="19"/>
                </a:cubicBezTo>
                <a:cubicBezTo>
                  <a:pt x="26" y="0"/>
                  <a:pt x="0" y="86"/>
                  <a:pt x="1" y="91"/>
                </a:cubicBezTo>
                <a:cubicBezTo>
                  <a:pt x="1" y="96"/>
                  <a:pt x="6" y="90"/>
                  <a:pt x="16" y="84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47" name="Freeform 44"/>
          <xdr:cNvSpPr>
            <a:spLocks/>
          </xdr:cNvSpPr>
        </xdr:nvSpPr>
        <xdr:spPr bwMode="auto">
          <a:xfrm rot="1768992">
            <a:off x="7048240" y="2105797"/>
            <a:ext cx="193426" cy="259169"/>
          </a:xfrm>
          <a:custGeom>
            <a:avLst/>
            <a:gdLst>
              <a:gd name="T0" fmla="*/ 13 w 79"/>
              <a:gd name="T1" fmla="*/ 77 h 86"/>
              <a:gd name="T2" fmla="*/ 33 w 79"/>
              <a:gd name="T3" fmla="*/ 13 h 86"/>
              <a:gd name="T4" fmla="*/ 21 w 79"/>
              <a:gd name="T5" fmla="*/ 86 h 86"/>
              <a:gd name="T6" fmla="*/ 13 w 79"/>
              <a:gd name="T7" fmla="*/ 77 h 8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79" h="86">
                <a:moveTo>
                  <a:pt x="13" y="77"/>
                </a:moveTo>
                <a:cubicBezTo>
                  <a:pt x="10" y="66"/>
                  <a:pt x="0" y="0"/>
                  <a:pt x="33" y="13"/>
                </a:cubicBezTo>
                <a:cubicBezTo>
                  <a:pt x="79" y="31"/>
                  <a:pt x="39" y="76"/>
                  <a:pt x="21" y="86"/>
                </a:cubicBezTo>
                <a:cubicBezTo>
                  <a:pt x="21" y="86"/>
                  <a:pt x="16" y="84"/>
                  <a:pt x="13" y="77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48" name="Freeform 45"/>
          <xdr:cNvSpPr>
            <a:spLocks/>
          </xdr:cNvSpPr>
        </xdr:nvSpPr>
        <xdr:spPr bwMode="auto">
          <a:xfrm rot="1256556">
            <a:off x="7125434" y="2309817"/>
            <a:ext cx="189457" cy="250078"/>
          </a:xfrm>
          <a:custGeom>
            <a:avLst/>
            <a:gdLst>
              <a:gd name="T0" fmla="*/ 5 w 65"/>
              <a:gd name="T1" fmla="*/ 71 h 71"/>
              <a:gd name="T2" fmla="*/ 55 w 65"/>
              <a:gd name="T3" fmla="*/ 4 h 71"/>
              <a:gd name="T4" fmla="*/ 0 w 65"/>
              <a:gd name="T5" fmla="*/ 60 h 71"/>
              <a:gd name="T6" fmla="*/ 5 w 65"/>
              <a:gd name="T7" fmla="*/ 71 h 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5" h="71">
                <a:moveTo>
                  <a:pt x="5" y="71"/>
                </a:moveTo>
                <a:cubicBezTo>
                  <a:pt x="20" y="52"/>
                  <a:pt x="65" y="41"/>
                  <a:pt x="55" y="4"/>
                </a:cubicBezTo>
                <a:cubicBezTo>
                  <a:pt x="5" y="0"/>
                  <a:pt x="2" y="22"/>
                  <a:pt x="0" y="60"/>
                </a:cubicBezTo>
                <a:lnTo>
                  <a:pt x="5" y="71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49" name="Freeform 46"/>
          <xdr:cNvSpPr>
            <a:spLocks/>
          </xdr:cNvSpPr>
        </xdr:nvSpPr>
        <xdr:spPr bwMode="auto">
          <a:xfrm rot="679605">
            <a:off x="6677737" y="2646403"/>
            <a:ext cx="270070" cy="250612"/>
          </a:xfrm>
          <a:custGeom>
            <a:avLst/>
            <a:gdLst>
              <a:gd name="T0" fmla="*/ 69 w 72"/>
              <a:gd name="T1" fmla="*/ 30 h 66"/>
              <a:gd name="T2" fmla="*/ 5 w 72"/>
              <a:gd name="T3" fmla="*/ 4 h 66"/>
              <a:gd name="T4" fmla="*/ 72 w 72"/>
              <a:gd name="T5" fmla="*/ 32 h 66"/>
              <a:gd name="T6" fmla="*/ 69 w 72"/>
              <a:gd name="T7" fmla="*/ 30 h 6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72" h="66">
                <a:moveTo>
                  <a:pt x="69" y="30"/>
                </a:moveTo>
                <a:cubicBezTo>
                  <a:pt x="52" y="18"/>
                  <a:pt x="30" y="0"/>
                  <a:pt x="5" y="4"/>
                </a:cubicBezTo>
                <a:cubicBezTo>
                  <a:pt x="0" y="47"/>
                  <a:pt x="58" y="66"/>
                  <a:pt x="72" y="32"/>
                </a:cubicBezTo>
                <a:lnTo>
                  <a:pt x="69" y="30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0" name="Freeform 47"/>
          <xdr:cNvSpPr>
            <a:spLocks/>
          </xdr:cNvSpPr>
        </xdr:nvSpPr>
        <xdr:spPr bwMode="auto">
          <a:xfrm rot="20694217">
            <a:off x="6697709" y="2289462"/>
            <a:ext cx="251144" cy="246585"/>
          </a:xfrm>
          <a:custGeom>
            <a:avLst/>
            <a:gdLst>
              <a:gd name="T0" fmla="*/ 67 w 68"/>
              <a:gd name="T1" fmla="*/ 48 h 62"/>
              <a:gd name="T2" fmla="*/ 8 w 68"/>
              <a:gd name="T3" fmla="*/ 5 h 62"/>
              <a:gd name="T4" fmla="*/ 66 w 68"/>
              <a:gd name="T5" fmla="*/ 62 h 62"/>
              <a:gd name="T6" fmla="*/ 67 w 68"/>
              <a:gd name="T7" fmla="*/ 48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8" h="62">
                <a:moveTo>
                  <a:pt x="67" y="48"/>
                </a:moveTo>
                <a:cubicBezTo>
                  <a:pt x="68" y="15"/>
                  <a:pt x="38" y="0"/>
                  <a:pt x="8" y="5"/>
                </a:cubicBezTo>
                <a:cubicBezTo>
                  <a:pt x="0" y="40"/>
                  <a:pt x="39" y="58"/>
                  <a:pt x="66" y="62"/>
                </a:cubicBezTo>
                <a:lnTo>
                  <a:pt x="67" y="48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1" name="Freeform 49"/>
          <xdr:cNvSpPr>
            <a:spLocks/>
          </xdr:cNvSpPr>
        </xdr:nvSpPr>
        <xdr:spPr bwMode="auto">
          <a:xfrm rot="679605">
            <a:off x="6848378" y="2317858"/>
            <a:ext cx="255502" cy="1284117"/>
          </a:xfrm>
          <a:custGeom>
            <a:avLst/>
            <a:gdLst>
              <a:gd name="T0" fmla="*/ 63 w 66"/>
              <a:gd name="T1" fmla="*/ 309 h 309"/>
              <a:gd name="T2" fmla="*/ 62 w 66"/>
              <a:gd name="T3" fmla="*/ 309 h 309"/>
              <a:gd name="T4" fmla="*/ 46 w 66"/>
              <a:gd name="T5" fmla="*/ 246 h 309"/>
              <a:gd name="T6" fmla="*/ 47 w 66"/>
              <a:gd name="T7" fmla="*/ 234 h 309"/>
              <a:gd name="T8" fmla="*/ 48 w 66"/>
              <a:gd name="T9" fmla="*/ 217 h 309"/>
              <a:gd name="T10" fmla="*/ 47 w 66"/>
              <a:gd name="T11" fmla="*/ 159 h 309"/>
              <a:gd name="T12" fmla="*/ 29 w 66"/>
              <a:gd name="T13" fmla="*/ 112 h 309"/>
              <a:gd name="T14" fmla="*/ 14 w 66"/>
              <a:gd name="T15" fmla="*/ 77 h 309"/>
              <a:gd name="T16" fmla="*/ 24 w 66"/>
              <a:gd name="T17" fmla="*/ 0 h 309"/>
              <a:gd name="T18" fmla="*/ 27 w 66"/>
              <a:gd name="T19" fmla="*/ 2 h 309"/>
              <a:gd name="T20" fmla="*/ 26 w 66"/>
              <a:gd name="T21" fmla="*/ 6 h 309"/>
              <a:gd name="T22" fmla="*/ 20 w 66"/>
              <a:gd name="T23" fmla="*/ 76 h 309"/>
              <a:gd name="T24" fmla="*/ 34 w 66"/>
              <a:gd name="T25" fmla="*/ 108 h 309"/>
              <a:gd name="T26" fmla="*/ 53 w 66"/>
              <a:gd name="T27" fmla="*/ 157 h 309"/>
              <a:gd name="T28" fmla="*/ 54 w 66"/>
              <a:gd name="T29" fmla="*/ 217 h 309"/>
              <a:gd name="T30" fmla="*/ 53 w 66"/>
              <a:gd name="T31" fmla="*/ 234 h 309"/>
              <a:gd name="T32" fmla="*/ 52 w 66"/>
              <a:gd name="T33" fmla="*/ 247 h 309"/>
              <a:gd name="T34" fmla="*/ 63 w 66"/>
              <a:gd name="T35" fmla="*/ 303 h 309"/>
              <a:gd name="T36" fmla="*/ 65 w 66"/>
              <a:gd name="T37" fmla="*/ 307 h 309"/>
              <a:gd name="T38" fmla="*/ 63 w 66"/>
              <a:gd name="T39" fmla="*/ 309 h 309"/>
              <a:gd name="connsiteX0" fmla="*/ 8258 w 8620"/>
              <a:gd name="connsiteY0" fmla="*/ 10000 h 10000"/>
              <a:gd name="connsiteX1" fmla="*/ 8107 w 8620"/>
              <a:gd name="connsiteY1" fmla="*/ 10000 h 10000"/>
              <a:gd name="connsiteX2" fmla="*/ 5683 w 8620"/>
              <a:gd name="connsiteY2" fmla="*/ 7961 h 10000"/>
              <a:gd name="connsiteX3" fmla="*/ 5834 w 8620"/>
              <a:gd name="connsiteY3" fmla="*/ 7573 h 10000"/>
              <a:gd name="connsiteX4" fmla="*/ 5986 w 8620"/>
              <a:gd name="connsiteY4" fmla="*/ 7023 h 10000"/>
              <a:gd name="connsiteX5" fmla="*/ 5834 w 8620"/>
              <a:gd name="connsiteY5" fmla="*/ 5146 h 10000"/>
              <a:gd name="connsiteX6" fmla="*/ 3107 w 8620"/>
              <a:gd name="connsiteY6" fmla="*/ 3625 h 10000"/>
              <a:gd name="connsiteX7" fmla="*/ 834 w 8620"/>
              <a:gd name="connsiteY7" fmla="*/ 2492 h 10000"/>
              <a:gd name="connsiteX8" fmla="*/ 2349 w 8620"/>
              <a:gd name="connsiteY8" fmla="*/ 0 h 10000"/>
              <a:gd name="connsiteX9" fmla="*/ 2804 w 8620"/>
              <a:gd name="connsiteY9" fmla="*/ 65 h 10000"/>
              <a:gd name="connsiteX10" fmla="*/ 2652 w 8620"/>
              <a:gd name="connsiteY10" fmla="*/ 194 h 10000"/>
              <a:gd name="connsiteX11" fmla="*/ 3865 w 8620"/>
              <a:gd name="connsiteY11" fmla="*/ 3495 h 10000"/>
              <a:gd name="connsiteX12" fmla="*/ 6743 w 8620"/>
              <a:gd name="connsiteY12" fmla="*/ 5081 h 10000"/>
              <a:gd name="connsiteX13" fmla="*/ 6895 w 8620"/>
              <a:gd name="connsiteY13" fmla="*/ 7023 h 10000"/>
              <a:gd name="connsiteX14" fmla="*/ 6743 w 8620"/>
              <a:gd name="connsiteY14" fmla="*/ 7573 h 10000"/>
              <a:gd name="connsiteX15" fmla="*/ 6592 w 8620"/>
              <a:gd name="connsiteY15" fmla="*/ 7994 h 10000"/>
              <a:gd name="connsiteX16" fmla="*/ 8258 w 8620"/>
              <a:gd name="connsiteY16" fmla="*/ 9806 h 10000"/>
              <a:gd name="connsiteX17" fmla="*/ 8561 w 8620"/>
              <a:gd name="connsiteY17" fmla="*/ 9935 h 10000"/>
              <a:gd name="connsiteX18" fmla="*/ 8258 w 8620"/>
              <a:gd name="connsiteY18" fmla="*/ 10000 h 10000"/>
              <a:gd name="connsiteX0" fmla="*/ 9579 w 10000"/>
              <a:gd name="connsiteY0" fmla="*/ 10000 h 10000"/>
              <a:gd name="connsiteX1" fmla="*/ 9404 w 10000"/>
              <a:gd name="connsiteY1" fmla="*/ 10000 h 10000"/>
              <a:gd name="connsiteX2" fmla="*/ 6592 w 10000"/>
              <a:gd name="connsiteY2" fmla="*/ 7961 h 10000"/>
              <a:gd name="connsiteX3" fmla="*/ 6767 w 10000"/>
              <a:gd name="connsiteY3" fmla="*/ 7573 h 10000"/>
              <a:gd name="connsiteX4" fmla="*/ 6943 w 10000"/>
              <a:gd name="connsiteY4" fmla="*/ 7023 h 10000"/>
              <a:gd name="connsiteX5" fmla="*/ 6767 w 10000"/>
              <a:gd name="connsiteY5" fmla="*/ 5146 h 10000"/>
              <a:gd name="connsiteX6" fmla="*/ 3603 w 10000"/>
              <a:gd name="connsiteY6" fmla="*/ 3625 h 10000"/>
              <a:gd name="connsiteX7" fmla="*/ 967 w 10000"/>
              <a:gd name="connsiteY7" fmla="*/ 2492 h 10000"/>
              <a:gd name="connsiteX8" fmla="*/ 2724 w 10000"/>
              <a:gd name="connsiteY8" fmla="*/ 0 h 10000"/>
              <a:gd name="connsiteX9" fmla="*/ 3252 w 10000"/>
              <a:gd name="connsiteY9" fmla="*/ 65 h 10000"/>
              <a:gd name="connsiteX10" fmla="*/ 3076 w 10000"/>
              <a:gd name="connsiteY10" fmla="*/ 194 h 10000"/>
              <a:gd name="connsiteX11" fmla="*/ 7822 w 10000"/>
              <a:gd name="connsiteY11" fmla="*/ 5081 h 10000"/>
              <a:gd name="connsiteX12" fmla="*/ 7998 w 10000"/>
              <a:gd name="connsiteY12" fmla="*/ 7023 h 10000"/>
              <a:gd name="connsiteX13" fmla="*/ 7822 w 10000"/>
              <a:gd name="connsiteY13" fmla="*/ 7573 h 10000"/>
              <a:gd name="connsiteX14" fmla="*/ 7646 w 10000"/>
              <a:gd name="connsiteY14" fmla="*/ 7994 h 10000"/>
              <a:gd name="connsiteX15" fmla="*/ 9579 w 10000"/>
              <a:gd name="connsiteY15" fmla="*/ 9806 h 10000"/>
              <a:gd name="connsiteX16" fmla="*/ 9931 w 10000"/>
              <a:gd name="connsiteY16" fmla="*/ 9935 h 10000"/>
              <a:gd name="connsiteX17" fmla="*/ 9579 w 10000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3603 w 10492"/>
              <a:gd name="connsiteY6" fmla="*/ 3625 h 10000"/>
              <a:gd name="connsiteX7" fmla="*/ 967 w 10492"/>
              <a:gd name="connsiteY7" fmla="*/ 2492 h 10000"/>
              <a:gd name="connsiteX8" fmla="*/ 2724 w 10492"/>
              <a:gd name="connsiteY8" fmla="*/ 0 h 10000"/>
              <a:gd name="connsiteX9" fmla="*/ 3252 w 10492"/>
              <a:gd name="connsiteY9" fmla="*/ 65 h 10000"/>
              <a:gd name="connsiteX10" fmla="*/ 3076 w 10492"/>
              <a:gd name="connsiteY10" fmla="*/ 194 h 10000"/>
              <a:gd name="connsiteX11" fmla="*/ 10377 w 10492"/>
              <a:gd name="connsiteY11" fmla="*/ 4865 h 10000"/>
              <a:gd name="connsiteX12" fmla="*/ 7998 w 10492"/>
              <a:gd name="connsiteY12" fmla="*/ 7023 h 10000"/>
              <a:gd name="connsiteX13" fmla="*/ 7822 w 10492"/>
              <a:gd name="connsiteY13" fmla="*/ 7573 h 10000"/>
              <a:gd name="connsiteX14" fmla="*/ 7646 w 10492"/>
              <a:gd name="connsiteY14" fmla="*/ 7994 h 10000"/>
              <a:gd name="connsiteX15" fmla="*/ 9579 w 10492"/>
              <a:gd name="connsiteY15" fmla="*/ 9806 h 10000"/>
              <a:gd name="connsiteX16" fmla="*/ 9931 w 10492"/>
              <a:gd name="connsiteY16" fmla="*/ 9935 h 10000"/>
              <a:gd name="connsiteX17" fmla="*/ 9579 w 10492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967 w 10492"/>
              <a:gd name="connsiteY6" fmla="*/ 2492 h 10000"/>
              <a:gd name="connsiteX7" fmla="*/ 2724 w 10492"/>
              <a:gd name="connsiteY7" fmla="*/ 0 h 10000"/>
              <a:gd name="connsiteX8" fmla="*/ 3252 w 10492"/>
              <a:gd name="connsiteY8" fmla="*/ 65 h 10000"/>
              <a:gd name="connsiteX9" fmla="*/ 3076 w 10492"/>
              <a:gd name="connsiteY9" fmla="*/ 194 h 10000"/>
              <a:gd name="connsiteX10" fmla="*/ 10377 w 10492"/>
              <a:gd name="connsiteY10" fmla="*/ 4865 h 10000"/>
              <a:gd name="connsiteX11" fmla="*/ 7998 w 10492"/>
              <a:gd name="connsiteY11" fmla="*/ 7023 h 10000"/>
              <a:gd name="connsiteX12" fmla="*/ 7822 w 10492"/>
              <a:gd name="connsiteY12" fmla="*/ 7573 h 10000"/>
              <a:gd name="connsiteX13" fmla="*/ 7646 w 10492"/>
              <a:gd name="connsiteY13" fmla="*/ 7994 h 10000"/>
              <a:gd name="connsiteX14" fmla="*/ 9579 w 10492"/>
              <a:gd name="connsiteY14" fmla="*/ 9806 h 10000"/>
              <a:gd name="connsiteX15" fmla="*/ 9931 w 10492"/>
              <a:gd name="connsiteY15" fmla="*/ 9935 h 10000"/>
              <a:gd name="connsiteX16" fmla="*/ 9579 w 10492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7822 w 10865"/>
              <a:gd name="connsiteY12" fmla="*/ 7573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10387 w 10865"/>
              <a:gd name="connsiteY13" fmla="*/ 8389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5859 w 10865"/>
              <a:gd name="connsiteY0" fmla="*/ 10287 h 10287"/>
              <a:gd name="connsiteX1" fmla="*/ 9404 w 10865"/>
              <a:gd name="connsiteY1" fmla="*/ 10000 h 10287"/>
              <a:gd name="connsiteX2" fmla="*/ 6592 w 10865"/>
              <a:gd name="connsiteY2" fmla="*/ 7961 h 10287"/>
              <a:gd name="connsiteX3" fmla="*/ 6767 w 10865"/>
              <a:gd name="connsiteY3" fmla="*/ 7573 h 10287"/>
              <a:gd name="connsiteX4" fmla="*/ 6943 w 10865"/>
              <a:gd name="connsiteY4" fmla="*/ 7023 h 10287"/>
              <a:gd name="connsiteX5" fmla="*/ 6767 w 10865"/>
              <a:gd name="connsiteY5" fmla="*/ 5146 h 10287"/>
              <a:gd name="connsiteX6" fmla="*/ 967 w 10865"/>
              <a:gd name="connsiteY6" fmla="*/ 2492 h 10287"/>
              <a:gd name="connsiteX7" fmla="*/ 2724 w 10865"/>
              <a:gd name="connsiteY7" fmla="*/ 0 h 10287"/>
              <a:gd name="connsiteX8" fmla="*/ 3252 w 10865"/>
              <a:gd name="connsiteY8" fmla="*/ 65 h 10287"/>
              <a:gd name="connsiteX9" fmla="*/ 3076 w 10865"/>
              <a:gd name="connsiteY9" fmla="*/ 194 h 10287"/>
              <a:gd name="connsiteX10" fmla="*/ 10377 w 10865"/>
              <a:gd name="connsiteY10" fmla="*/ 4865 h 10287"/>
              <a:gd name="connsiteX11" fmla="*/ 10563 w 10865"/>
              <a:gd name="connsiteY11" fmla="*/ 6915 h 10287"/>
              <a:gd name="connsiteX12" fmla="*/ 10759 w 10865"/>
              <a:gd name="connsiteY12" fmla="*/ 7609 h 10287"/>
              <a:gd name="connsiteX13" fmla="*/ 10387 w 10865"/>
              <a:gd name="connsiteY13" fmla="*/ 8389 h 10287"/>
              <a:gd name="connsiteX14" fmla="*/ 9579 w 10865"/>
              <a:gd name="connsiteY14" fmla="*/ 9806 h 10287"/>
              <a:gd name="connsiteX15" fmla="*/ 9931 w 10865"/>
              <a:gd name="connsiteY15" fmla="*/ 9935 h 10287"/>
              <a:gd name="connsiteX16" fmla="*/ 5859 w 10865"/>
              <a:gd name="connsiteY16" fmla="*/ 10287 h 10287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9579 w 10865"/>
              <a:gd name="connsiteY14" fmla="*/ 9806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5859 w 10865"/>
              <a:gd name="connsiteY14" fmla="*/ 9051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5265"/>
              <a:gd name="connsiteY0" fmla="*/ 10287 h 10341"/>
              <a:gd name="connsiteX1" fmla="*/ 9404 w 15265"/>
              <a:gd name="connsiteY1" fmla="*/ 10000 h 10341"/>
              <a:gd name="connsiteX2" fmla="*/ 6592 w 15265"/>
              <a:gd name="connsiteY2" fmla="*/ 7961 h 10341"/>
              <a:gd name="connsiteX3" fmla="*/ 6767 w 15265"/>
              <a:gd name="connsiteY3" fmla="*/ 7573 h 10341"/>
              <a:gd name="connsiteX4" fmla="*/ 6943 w 15265"/>
              <a:gd name="connsiteY4" fmla="*/ 7023 h 10341"/>
              <a:gd name="connsiteX5" fmla="*/ 6767 w 15265"/>
              <a:gd name="connsiteY5" fmla="*/ 5146 h 10341"/>
              <a:gd name="connsiteX6" fmla="*/ 967 w 15265"/>
              <a:gd name="connsiteY6" fmla="*/ 2492 h 10341"/>
              <a:gd name="connsiteX7" fmla="*/ 2724 w 15265"/>
              <a:gd name="connsiteY7" fmla="*/ 0 h 10341"/>
              <a:gd name="connsiteX8" fmla="*/ 3252 w 15265"/>
              <a:gd name="connsiteY8" fmla="*/ 65 h 10341"/>
              <a:gd name="connsiteX9" fmla="*/ 3076 w 15265"/>
              <a:gd name="connsiteY9" fmla="*/ 194 h 10341"/>
              <a:gd name="connsiteX10" fmla="*/ 10377 w 15265"/>
              <a:gd name="connsiteY10" fmla="*/ 4865 h 10341"/>
              <a:gd name="connsiteX11" fmla="*/ 10563 w 15265"/>
              <a:gd name="connsiteY11" fmla="*/ 6915 h 10341"/>
              <a:gd name="connsiteX12" fmla="*/ 10759 w 15265"/>
              <a:gd name="connsiteY12" fmla="*/ 7609 h 10341"/>
              <a:gd name="connsiteX13" fmla="*/ 10387 w 15265"/>
              <a:gd name="connsiteY13" fmla="*/ 8389 h 10341"/>
              <a:gd name="connsiteX14" fmla="*/ 15257 w 15265"/>
              <a:gd name="connsiteY14" fmla="*/ 9806 h 10341"/>
              <a:gd name="connsiteX15" fmla="*/ 4449 w 15265"/>
              <a:gd name="connsiteY15" fmla="*/ 9430 h 10341"/>
              <a:gd name="connsiteX16" fmla="*/ 5859 w 15265"/>
              <a:gd name="connsiteY16" fmla="*/ 10287 h 10341"/>
              <a:gd name="connsiteX0" fmla="*/ 5859 w 15257"/>
              <a:gd name="connsiteY0" fmla="*/ 10287 h 10341"/>
              <a:gd name="connsiteX1" fmla="*/ 9404 w 15257"/>
              <a:gd name="connsiteY1" fmla="*/ 10000 h 10341"/>
              <a:gd name="connsiteX2" fmla="*/ 6592 w 15257"/>
              <a:gd name="connsiteY2" fmla="*/ 7961 h 10341"/>
              <a:gd name="connsiteX3" fmla="*/ 6767 w 15257"/>
              <a:gd name="connsiteY3" fmla="*/ 7573 h 10341"/>
              <a:gd name="connsiteX4" fmla="*/ 6943 w 15257"/>
              <a:gd name="connsiteY4" fmla="*/ 7023 h 10341"/>
              <a:gd name="connsiteX5" fmla="*/ 6767 w 15257"/>
              <a:gd name="connsiteY5" fmla="*/ 5146 h 10341"/>
              <a:gd name="connsiteX6" fmla="*/ 967 w 15257"/>
              <a:gd name="connsiteY6" fmla="*/ 2492 h 10341"/>
              <a:gd name="connsiteX7" fmla="*/ 2724 w 15257"/>
              <a:gd name="connsiteY7" fmla="*/ 0 h 10341"/>
              <a:gd name="connsiteX8" fmla="*/ 3252 w 15257"/>
              <a:gd name="connsiteY8" fmla="*/ 65 h 10341"/>
              <a:gd name="connsiteX9" fmla="*/ 3076 w 15257"/>
              <a:gd name="connsiteY9" fmla="*/ 194 h 10341"/>
              <a:gd name="connsiteX10" fmla="*/ 10377 w 15257"/>
              <a:gd name="connsiteY10" fmla="*/ 4865 h 10341"/>
              <a:gd name="connsiteX11" fmla="*/ 10563 w 15257"/>
              <a:gd name="connsiteY11" fmla="*/ 6915 h 10341"/>
              <a:gd name="connsiteX12" fmla="*/ 10759 w 15257"/>
              <a:gd name="connsiteY12" fmla="*/ 7609 h 10341"/>
              <a:gd name="connsiteX13" fmla="*/ 10387 w 15257"/>
              <a:gd name="connsiteY13" fmla="*/ 8389 h 10341"/>
              <a:gd name="connsiteX14" fmla="*/ 15257 w 15257"/>
              <a:gd name="connsiteY14" fmla="*/ 9806 h 10341"/>
              <a:gd name="connsiteX15" fmla="*/ 14354 w 15257"/>
              <a:gd name="connsiteY15" fmla="*/ 10275 h 10341"/>
              <a:gd name="connsiteX16" fmla="*/ 4449 w 15257"/>
              <a:gd name="connsiteY16" fmla="*/ 9430 h 10341"/>
              <a:gd name="connsiteX17" fmla="*/ 5859 w 15257"/>
              <a:gd name="connsiteY17" fmla="*/ 10287 h 10341"/>
              <a:gd name="connsiteX0" fmla="*/ 5859 w 15257"/>
              <a:gd name="connsiteY0" fmla="*/ 10287 h 18996"/>
              <a:gd name="connsiteX1" fmla="*/ 9404 w 15257"/>
              <a:gd name="connsiteY1" fmla="*/ 10000 h 18996"/>
              <a:gd name="connsiteX2" fmla="*/ 6592 w 15257"/>
              <a:gd name="connsiteY2" fmla="*/ 7961 h 18996"/>
              <a:gd name="connsiteX3" fmla="*/ 6767 w 15257"/>
              <a:gd name="connsiteY3" fmla="*/ 7573 h 18996"/>
              <a:gd name="connsiteX4" fmla="*/ 6943 w 15257"/>
              <a:gd name="connsiteY4" fmla="*/ 7023 h 18996"/>
              <a:gd name="connsiteX5" fmla="*/ 6767 w 15257"/>
              <a:gd name="connsiteY5" fmla="*/ 5146 h 18996"/>
              <a:gd name="connsiteX6" fmla="*/ 967 w 15257"/>
              <a:gd name="connsiteY6" fmla="*/ 2492 h 18996"/>
              <a:gd name="connsiteX7" fmla="*/ 2724 w 15257"/>
              <a:gd name="connsiteY7" fmla="*/ 0 h 18996"/>
              <a:gd name="connsiteX8" fmla="*/ 3252 w 15257"/>
              <a:gd name="connsiteY8" fmla="*/ 65 h 18996"/>
              <a:gd name="connsiteX9" fmla="*/ 3076 w 15257"/>
              <a:gd name="connsiteY9" fmla="*/ 194 h 18996"/>
              <a:gd name="connsiteX10" fmla="*/ 10377 w 15257"/>
              <a:gd name="connsiteY10" fmla="*/ 4865 h 18996"/>
              <a:gd name="connsiteX11" fmla="*/ 10563 w 15257"/>
              <a:gd name="connsiteY11" fmla="*/ 6915 h 18996"/>
              <a:gd name="connsiteX12" fmla="*/ 10759 w 15257"/>
              <a:gd name="connsiteY12" fmla="*/ 7609 h 18996"/>
              <a:gd name="connsiteX13" fmla="*/ 10387 w 15257"/>
              <a:gd name="connsiteY13" fmla="*/ 8389 h 18996"/>
              <a:gd name="connsiteX14" fmla="*/ 15257 w 15257"/>
              <a:gd name="connsiteY14" fmla="*/ 9806 h 18996"/>
              <a:gd name="connsiteX15" fmla="*/ 14354 w 15257"/>
              <a:gd name="connsiteY15" fmla="*/ 10275 h 18996"/>
              <a:gd name="connsiteX16" fmla="*/ 11823 w 15257"/>
              <a:gd name="connsiteY16" fmla="*/ 18996 h 18996"/>
              <a:gd name="connsiteX17" fmla="*/ 5859 w 15257"/>
              <a:gd name="connsiteY17" fmla="*/ 10287 h 18996"/>
              <a:gd name="connsiteX0" fmla="*/ 5859 w 15257"/>
              <a:gd name="connsiteY0" fmla="*/ 10287 h 10328"/>
              <a:gd name="connsiteX1" fmla="*/ 9404 w 15257"/>
              <a:gd name="connsiteY1" fmla="*/ 10000 h 10328"/>
              <a:gd name="connsiteX2" fmla="*/ 6592 w 15257"/>
              <a:gd name="connsiteY2" fmla="*/ 7961 h 10328"/>
              <a:gd name="connsiteX3" fmla="*/ 6767 w 15257"/>
              <a:gd name="connsiteY3" fmla="*/ 7573 h 10328"/>
              <a:gd name="connsiteX4" fmla="*/ 6943 w 15257"/>
              <a:gd name="connsiteY4" fmla="*/ 7023 h 10328"/>
              <a:gd name="connsiteX5" fmla="*/ 6767 w 15257"/>
              <a:gd name="connsiteY5" fmla="*/ 5146 h 10328"/>
              <a:gd name="connsiteX6" fmla="*/ 967 w 15257"/>
              <a:gd name="connsiteY6" fmla="*/ 2492 h 10328"/>
              <a:gd name="connsiteX7" fmla="*/ 2724 w 15257"/>
              <a:gd name="connsiteY7" fmla="*/ 0 h 10328"/>
              <a:gd name="connsiteX8" fmla="*/ 3252 w 15257"/>
              <a:gd name="connsiteY8" fmla="*/ 65 h 10328"/>
              <a:gd name="connsiteX9" fmla="*/ 3076 w 15257"/>
              <a:gd name="connsiteY9" fmla="*/ 194 h 10328"/>
              <a:gd name="connsiteX10" fmla="*/ 10377 w 15257"/>
              <a:gd name="connsiteY10" fmla="*/ 4865 h 10328"/>
              <a:gd name="connsiteX11" fmla="*/ 10563 w 15257"/>
              <a:gd name="connsiteY11" fmla="*/ 6915 h 10328"/>
              <a:gd name="connsiteX12" fmla="*/ 10759 w 15257"/>
              <a:gd name="connsiteY12" fmla="*/ 7609 h 10328"/>
              <a:gd name="connsiteX13" fmla="*/ 10387 w 15257"/>
              <a:gd name="connsiteY13" fmla="*/ 8389 h 10328"/>
              <a:gd name="connsiteX14" fmla="*/ 15257 w 15257"/>
              <a:gd name="connsiteY14" fmla="*/ 9806 h 10328"/>
              <a:gd name="connsiteX15" fmla="*/ 14354 w 15257"/>
              <a:gd name="connsiteY15" fmla="*/ 10275 h 10328"/>
              <a:gd name="connsiteX16" fmla="*/ 5859 w 15257"/>
              <a:gd name="connsiteY16" fmla="*/ 10287 h 10328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09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81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7094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387 w 15257"/>
              <a:gd name="connsiteY11" fmla="*/ 8389 h 10303"/>
              <a:gd name="connsiteX12" fmla="*/ 15257 w 15257"/>
              <a:gd name="connsiteY12" fmla="*/ 9806 h 10303"/>
              <a:gd name="connsiteX13" fmla="*/ 14354 w 15257"/>
              <a:gd name="connsiteY13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943 w 15257"/>
              <a:gd name="connsiteY3" fmla="*/ 7023 h 10303"/>
              <a:gd name="connsiteX4" fmla="*/ 6767 w 15257"/>
              <a:gd name="connsiteY4" fmla="*/ 5146 h 10303"/>
              <a:gd name="connsiteX5" fmla="*/ 967 w 15257"/>
              <a:gd name="connsiteY5" fmla="*/ 2492 h 10303"/>
              <a:gd name="connsiteX6" fmla="*/ 2724 w 15257"/>
              <a:gd name="connsiteY6" fmla="*/ 0 h 10303"/>
              <a:gd name="connsiteX7" fmla="*/ 3252 w 15257"/>
              <a:gd name="connsiteY7" fmla="*/ 65 h 10303"/>
              <a:gd name="connsiteX8" fmla="*/ 3076 w 15257"/>
              <a:gd name="connsiteY8" fmla="*/ 194 h 10303"/>
              <a:gd name="connsiteX9" fmla="*/ 10377 w 15257"/>
              <a:gd name="connsiteY9" fmla="*/ 4865 h 10303"/>
              <a:gd name="connsiteX10" fmla="*/ 10387 w 15257"/>
              <a:gd name="connsiteY10" fmla="*/ 8389 h 10303"/>
              <a:gd name="connsiteX11" fmla="*/ 15257 w 15257"/>
              <a:gd name="connsiteY11" fmla="*/ 9806 h 10303"/>
              <a:gd name="connsiteX12" fmla="*/ 14354 w 15257"/>
              <a:gd name="connsiteY12" fmla="*/ 10275 h 10303"/>
              <a:gd name="connsiteX0" fmla="*/ 14354 w 15257"/>
              <a:gd name="connsiteY0" fmla="*/ 10275 h 10353"/>
              <a:gd name="connsiteX1" fmla="*/ 9404 w 15257"/>
              <a:gd name="connsiteY1" fmla="*/ 10000 h 10353"/>
              <a:gd name="connsiteX2" fmla="*/ 6943 w 15257"/>
              <a:gd name="connsiteY2" fmla="*/ 7023 h 10353"/>
              <a:gd name="connsiteX3" fmla="*/ 6767 w 15257"/>
              <a:gd name="connsiteY3" fmla="*/ 5146 h 10353"/>
              <a:gd name="connsiteX4" fmla="*/ 967 w 15257"/>
              <a:gd name="connsiteY4" fmla="*/ 2492 h 10353"/>
              <a:gd name="connsiteX5" fmla="*/ 2724 w 15257"/>
              <a:gd name="connsiteY5" fmla="*/ 0 h 10353"/>
              <a:gd name="connsiteX6" fmla="*/ 3252 w 15257"/>
              <a:gd name="connsiteY6" fmla="*/ 65 h 10353"/>
              <a:gd name="connsiteX7" fmla="*/ 3076 w 15257"/>
              <a:gd name="connsiteY7" fmla="*/ 194 h 10353"/>
              <a:gd name="connsiteX8" fmla="*/ 10377 w 15257"/>
              <a:gd name="connsiteY8" fmla="*/ 4865 h 10353"/>
              <a:gd name="connsiteX9" fmla="*/ 10387 w 15257"/>
              <a:gd name="connsiteY9" fmla="*/ 8389 h 10353"/>
              <a:gd name="connsiteX10" fmla="*/ 15257 w 15257"/>
              <a:gd name="connsiteY10" fmla="*/ 9806 h 10353"/>
              <a:gd name="connsiteX11" fmla="*/ 14354 w 15257"/>
              <a:gd name="connsiteY11" fmla="*/ 10275 h 10353"/>
              <a:gd name="connsiteX0" fmla="*/ 14354 w 14359"/>
              <a:gd name="connsiteY0" fmla="*/ 10275 h 10450"/>
              <a:gd name="connsiteX1" fmla="*/ 9404 w 14359"/>
              <a:gd name="connsiteY1" fmla="*/ 10000 h 10450"/>
              <a:gd name="connsiteX2" fmla="*/ 6943 w 14359"/>
              <a:gd name="connsiteY2" fmla="*/ 7023 h 10450"/>
              <a:gd name="connsiteX3" fmla="*/ 6767 w 14359"/>
              <a:gd name="connsiteY3" fmla="*/ 5146 h 10450"/>
              <a:gd name="connsiteX4" fmla="*/ 967 w 14359"/>
              <a:gd name="connsiteY4" fmla="*/ 2492 h 10450"/>
              <a:gd name="connsiteX5" fmla="*/ 2724 w 14359"/>
              <a:gd name="connsiteY5" fmla="*/ 0 h 10450"/>
              <a:gd name="connsiteX6" fmla="*/ 3252 w 14359"/>
              <a:gd name="connsiteY6" fmla="*/ 65 h 10450"/>
              <a:gd name="connsiteX7" fmla="*/ 3076 w 14359"/>
              <a:gd name="connsiteY7" fmla="*/ 194 h 10450"/>
              <a:gd name="connsiteX8" fmla="*/ 10377 w 14359"/>
              <a:gd name="connsiteY8" fmla="*/ 4865 h 10450"/>
              <a:gd name="connsiteX9" fmla="*/ 10387 w 14359"/>
              <a:gd name="connsiteY9" fmla="*/ 8389 h 10450"/>
              <a:gd name="connsiteX10" fmla="*/ 14354 w 14359"/>
              <a:gd name="connsiteY10" fmla="*/ 10275 h 1045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3076 w 14359"/>
              <a:gd name="connsiteY7" fmla="*/ 194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5211 w 14359"/>
              <a:gd name="connsiteY7" fmla="*/ 408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10377 w 14359"/>
              <a:gd name="connsiteY7" fmla="*/ 4865 h 10340"/>
              <a:gd name="connsiteX8" fmla="*/ 10387 w 14359"/>
              <a:gd name="connsiteY8" fmla="*/ 8389 h 10340"/>
              <a:gd name="connsiteX9" fmla="*/ 14354 w 14359"/>
              <a:gd name="connsiteY9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10377 w 14359"/>
              <a:gd name="connsiteY6" fmla="*/ 4865 h 10340"/>
              <a:gd name="connsiteX7" fmla="*/ 10387 w 14359"/>
              <a:gd name="connsiteY7" fmla="*/ 8389 h 10340"/>
              <a:gd name="connsiteX8" fmla="*/ 14354 w 14359"/>
              <a:gd name="connsiteY8" fmla="*/ 10275 h 10340"/>
              <a:gd name="connsiteX0" fmla="*/ 11693 w 11698"/>
              <a:gd name="connsiteY0" fmla="*/ 10275 h 10340"/>
              <a:gd name="connsiteX1" fmla="*/ 5385 w 11698"/>
              <a:gd name="connsiteY1" fmla="*/ 9392 h 10340"/>
              <a:gd name="connsiteX2" fmla="*/ 4282 w 11698"/>
              <a:gd name="connsiteY2" fmla="*/ 7023 h 10340"/>
              <a:gd name="connsiteX3" fmla="*/ 4106 w 11698"/>
              <a:gd name="connsiteY3" fmla="*/ 5146 h 10340"/>
              <a:gd name="connsiteX4" fmla="*/ 63 w 11698"/>
              <a:gd name="connsiteY4" fmla="*/ 0 h 10340"/>
              <a:gd name="connsiteX5" fmla="*/ 7716 w 11698"/>
              <a:gd name="connsiteY5" fmla="*/ 4865 h 10340"/>
              <a:gd name="connsiteX6" fmla="*/ 7726 w 11698"/>
              <a:gd name="connsiteY6" fmla="*/ 8389 h 10340"/>
              <a:gd name="connsiteX7" fmla="*/ 11693 w 11698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8069 w 12051"/>
              <a:gd name="connsiteY5" fmla="*/ 4865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4981 w 12051"/>
              <a:gd name="connsiteY5" fmla="*/ 3759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55"/>
              <a:gd name="connsiteX1" fmla="*/ 5738 w 12051"/>
              <a:gd name="connsiteY1" fmla="*/ 9392 h 10355"/>
              <a:gd name="connsiteX2" fmla="*/ 3091 w 12051"/>
              <a:gd name="connsiteY2" fmla="*/ 5953 h 10355"/>
              <a:gd name="connsiteX3" fmla="*/ 567 w 12051"/>
              <a:gd name="connsiteY3" fmla="*/ 2470 h 10355"/>
              <a:gd name="connsiteX4" fmla="*/ 416 w 12051"/>
              <a:gd name="connsiteY4" fmla="*/ 0 h 10355"/>
              <a:gd name="connsiteX5" fmla="*/ 4981 w 12051"/>
              <a:gd name="connsiteY5" fmla="*/ 3759 h 10355"/>
              <a:gd name="connsiteX6" fmla="*/ 8079 w 12051"/>
              <a:gd name="connsiteY6" fmla="*/ 8389 h 10355"/>
              <a:gd name="connsiteX7" fmla="*/ 12046 w 12051"/>
              <a:gd name="connsiteY7" fmla="*/ 10275 h 10355"/>
              <a:gd name="connsiteX0" fmla="*/ 12046 w 12051"/>
              <a:gd name="connsiteY0" fmla="*/ 10275 h 10275"/>
              <a:gd name="connsiteX1" fmla="*/ 3091 w 12051"/>
              <a:gd name="connsiteY1" fmla="*/ 5953 h 10275"/>
              <a:gd name="connsiteX2" fmla="*/ 567 w 12051"/>
              <a:gd name="connsiteY2" fmla="*/ 2470 h 10275"/>
              <a:gd name="connsiteX3" fmla="*/ 416 w 12051"/>
              <a:gd name="connsiteY3" fmla="*/ 0 h 10275"/>
              <a:gd name="connsiteX4" fmla="*/ 4981 w 12051"/>
              <a:gd name="connsiteY4" fmla="*/ 3759 h 10275"/>
              <a:gd name="connsiteX5" fmla="*/ 8079 w 12051"/>
              <a:gd name="connsiteY5" fmla="*/ 8389 h 10275"/>
              <a:gd name="connsiteX6" fmla="*/ 12046 w 12051"/>
              <a:gd name="connsiteY6" fmla="*/ 10275 h 10275"/>
              <a:gd name="connsiteX0" fmla="*/ 12046 w 12054"/>
              <a:gd name="connsiteY0" fmla="*/ 10275 h 10275"/>
              <a:gd name="connsiteX1" fmla="*/ 3091 w 12054"/>
              <a:gd name="connsiteY1" fmla="*/ 5953 h 10275"/>
              <a:gd name="connsiteX2" fmla="*/ 567 w 12054"/>
              <a:gd name="connsiteY2" fmla="*/ 2470 h 10275"/>
              <a:gd name="connsiteX3" fmla="*/ 416 w 12054"/>
              <a:gd name="connsiteY3" fmla="*/ 0 h 10275"/>
              <a:gd name="connsiteX4" fmla="*/ 4981 w 12054"/>
              <a:gd name="connsiteY4" fmla="*/ 3759 h 10275"/>
              <a:gd name="connsiteX5" fmla="*/ 9237 w 12054"/>
              <a:gd name="connsiteY5" fmla="*/ 8139 h 10275"/>
              <a:gd name="connsiteX6" fmla="*/ 12046 w 12054"/>
              <a:gd name="connsiteY6" fmla="*/ 10275 h 10275"/>
              <a:gd name="connsiteX0" fmla="*/ 12046 w 14174"/>
              <a:gd name="connsiteY0" fmla="*/ 10275 h 10558"/>
              <a:gd name="connsiteX1" fmla="*/ 3091 w 14174"/>
              <a:gd name="connsiteY1" fmla="*/ 5953 h 10558"/>
              <a:gd name="connsiteX2" fmla="*/ 567 w 14174"/>
              <a:gd name="connsiteY2" fmla="*/ 2470 h 10558"/>
              <a:gd name="connsiteX3" fmla="*/ 416 w 14174"/>
              <a:gd name="connsiteY3" fmla="*/ 0 h 10558"/>
              <a:gd name="connsiteX4" fmla="*/ 4981 w 14174"/>
              <a:gd name="connsiteY4" fmla="*/ 3759 h 10558"/>
              <a:gd name="connsiteX5" fmla="*/ 9237 w 14174"/>
              <a:gd name="connsiteY5" fmla="*/ 8139 h 10558"/>
              <a:gd name="connsiteX6" fmla="*/ 12046 w 14174"/>
              <a:gd name="connsiteY6" fmla="*/ 10275 h 10558"/>
              <a:gd name="connsiteX0" fmla="*/ 12046 w 12150"/>
              <a:gd name="connsiteY0" fmla="*/ 10275 h 10275"/>
              <a:gd name="connsiteX1" fmla="*/ 3091 w 12150"/>
              <a:gd name="connsiteY1" fmla="*/ 5953 h 10275"/>
              <a:gd name="connsiteX2" fmla="*/ 567 w 12150"/>
              <a:gd name="connsiteY2" fmla="*/ 2470 h 10275"/>
              <a:gd name="connsiteX3" fmla="*/ 416 w 12150"/>
              <a:gd name="connsiteY3" fmla="*/ 0 h 10275"/>
              <a:gd name="connsiteX4" fmla="*/ 4981 w 12150"/>
              <a:gd name="connsiteY4" fmla="*/ 3759 h 10275"/>
              <a:gd name="connsiteX5" fmla="*/ 9237 w 12150"/>
              <a:gd name="connsiteY5" fmla="*/ 8139 h 10275"/>
              <a:gd name="connsiteX6" fmla="*/ 12046 w 12150"/>
              <a:gd name="connsiteY6" fmla="*/ 10275 h 10275"/>
              <a:gd name="connsiteX0" fmla="*/ 12046 w 12101"/>
              <a:gd name="connsiteY0" fmla="*/ 10275 h 10275"/>
              <a:gd name="connsiteX1" fmla="*/ 3091 w 12101"/>
              <a:gd name="connsiteY1" fmla="*/ 5953 h 10275"/>
              <a:gd name="connsiteX2" fmla="*/ 567 w 12101"/>
              <a:gd name="connsiteY2" fmla="*/ 2470 h 10275"/>
              <a:gd name="connsiteX3" fmla="*/ 416 w 12101"/>
              <a:gd name="connsiteY3" fmla="*/ 0 h 10275"/>
              <a:gd name="connsiteX4" fmla="*/ 4981 w 12101"/>
              <a:gd name="connsiteY4" fmla="*/ 3759 h 10275"/>
              <a:gd name="connsiteX5" fmla="*/ 6318 w 12101"/>
              <a:gd name="connsiteY5" fmla="*/ 6602 h 10275"/>
              <a:gd name="connsiteX6" fmla="*/ 12046 w 12101"/>
              <a:gd name="connsiteY6" fmla="*/ 10275 h 10275"/>
              <a:gd name="connsiteX0" fmla="*/ 10302 w 10379"/>
              <a:gd name="connsiteY0" fmla="*/ 10704 h 10704"/>
              <a:gd name="connsiteX1" fmla="*/ 3091 w 10379"/>
              <a:gd name="connsiteY1" fmla="*/ 5953 h 10704"/>
              <a:gd name="connsiteX2" fmla="*/ 567 w 10379"/>
              <a:gd name="connsiteY2" fmla="*/ 2470 h 10704"/>
              <a:gd name="connsiteX3" fmla="*/ 416 w 10379"/>
              <a:gd name="connsiteY3" fmla="*/ 0 h 10704"/>
              <a:gd name="connsiteX4" fmla="*/ 4981 w 10379"/>
              <a:gd name="connsiteY4" fmla="*/ 3759 h 10704"/>
              <a:gd name="connsiteX5" fmla="*/ 6318 w 10379"/>
              <a:gd name="connsiteY5" fmla="*/ 6602 h 10704"/>
              <a:gd name="connsiteX6" fmla="*/ 10302 w 10379"/>
              <a:gd name="connsiteY6" fmla="*/ 10704 h 10704"/>
              <a:gd name="connsiteX0" fmla="*/ 10302 w 10379"/>
              <a:gd name="connsiteY0" fmla="*/ 10704 h 10704"/>
              <a:gd name="connsiteX1" fmla="*/ 567 w 10379"/>
              <a:gd name="connsiteY1" fmla="*/ 2470 h 10704"/>
              <a:gd name="connsiteX2" fmla="*/ 416 w 10379"/>
              <a:gd name="connsiteY2" fmla="*/ 0 h 10704"/>
              <a:gd name="connsiteX3" fmla="*/ 4981 w 10379"/>
              <a:gd name="connsiteY3" fmla="*/ 3759 h 10704"/>
              <a:gd name="connsiteX4" fmla="*/ 6318 w 10379"/>
              <a:gd name="connsiteY4" fmla="*/ 6602 h 10704"/>
              <a:gd name="connsiteX5" fmla="*/ 10302 w 10379"/>
              <a:gd name="connsiteY5" fmla="*/ 10704 h 10704"/>
              <a:gd name="connsiteX0" fmla="*/ 10302 w 12564"/>
              <a:gd name="connsiteY0" fmla="*/ 10704 h 11091"/>
              <a:gd name="connsiteX1" fmla="*/ 567 w 12564"/>
              <a:gd name="connsiteY1" fmla="*/ 2470 h 11091"/>
              <a:gd name="connsiteX2" fmla="*/ 416 w 12564"/>
              <a:gd name="connsiteY2" fmla="*/ 0 h 11091"/>
              <a:gd name="connsiteX3" fmla="*/ 4981 w 12564"/>
              <a:gd name="connsiteY3" fmla="*/ 3759 h 11091"/>
              <a:gd name="connsiteX4" fmla="*/ 6318 w 12564"/>
              <a:gd name="connsiteY4" fmla="*/ 6602 h 11091"/>
              <a:gd name="connsiteX5" fmla="*/ 10302 w 12564"/>
              <a:gd name="connsiteY5" fmla="*/ 10704 h 11091"/>
              <a:gd name="connsiteX0" fmla="*/ 10302 w 10302"/>
              <a:gd name="connsiteY0" fmla="*/ 10704 h 10704"/>
              <a:gd name="connsiteX1" fmla="*/ 567 w 10302"/>
              <a:gd name="connsiteY1" fmla="*/ 2470 h 10704"/>
              <a:gd name="connsiteX2" fmla="*/ 416 w 10302"/>
              <a:gd name="connsiteY2" fmla="*/ 0 h 10704"/>
              <a:gd name="connsiteX3" fmla="*/ 4981 w 10302"/>
              <a:gd name="connsiteY3" fmla="*/ 3759 h 10704"/>
              <a:gd name="connsiteX4" fmla="*/ 6318 w 10302"/>
              <a:gd name="connsiteY4" fmla="*/ 6602 h 10704"/>
              <a:gd name="connsiteX5" fmla="*/ 10302 w 10302"/>
              <a:gd name="connsiteY5" fmla="*/ 10704 h 10704"/>
              <a:gd name="connsiteX0" fmla="*/ 10302 w 10384"/>
              <a:gd name="connsiteY0" fmla="*/ 10704 h 10710"/>
              <a:gd name="connsiteX1" fmla="*/ 567 w 10384"/>
              <a:gd name="connsiteY1" fmla="*/ 2470 h 10710"/>
              <a:gd name="connsiteX2" fmla="*/ 416 w 10384"/>
              <a:gd name="connsiteY2" fmla="*/ 0 h 10710"/>
              <a:gd name="connsiteX3" fmla="*/ 4981 w 10384"/>
              <a:gd name="connsiteY3" fmla="*/ 3759 h 10710"/>
              <a:gd name="connsiteX4" fmla="*/ 10302 w 10384"/>
              <a:gd name="connsiteY4" fmla="*/ 10704 h 10710"/>
              <a:gd name="connsiteX0" fmla="*/ 9983 w 10065"/>
              <a:gd name="connsiteY0" fmla="*/ 10704 h 10710"/>
              <a:gd name="connsiteX1" fmla="*/ 2591 w 10065"/>
              <a:gd name="connsiteY1" fmla="*/ 6051 h 10710"/>
              <a:gd name="connsiteX2" fmla="*/ 97 w 10065"/>
              <a:gd name="connsiteY2" fmla="*/ 0 h 10710"/>
              <a:gd name="connsiteX3" fmla="*/ 4662 w 10065"/>
              <a:gd name="connsiteY3" fmla="*/ 3759 h 10710"/>
              <a:gd name="connsiteX4" fmla="*/ 9983 w 10065"/>
              <a:gd name="connsiteY4" fmla="*/ 10704 h 10710"/>
              <a:gd name="connsiteX0" fmla="*/ 9983 w 9983"/>
              <a:gd name="connsiteY0" fmla="*/ 10704 h 10704"/>
              <a:gd name="connsiteX1" fmla="*/ 2591 w 9983"/>
              <a:gd name="connsiteY1" fmla="*/ 6051 h 10704"/>
              <a:gd name="connsiteX2" fmla="*/ 97 w 9983"/>
              <a:gd name="connsiteY2" fmla="*/ 0 h 10704"/>
              <a:gd name="connsiteX3" fmla="*/ 4662 w 9983"/>
              <a:gd name="connsiteY3" fmla="*/ 3759 h 10704"/>
              <a:gd name="connsiteX4" fmla="*/ 9983 w 9983"/>
              <a:gd name="connsiteY4" fmla="*/ 10704 h 10704"/>
              <a:gd name="connsiteX0" fmla="*/ 9976 w 9976"/>
              <a:gd name="connsiteY0" fmla="*/ 10000 h 10000"/>
              <a:gd name="connsiteX1" fmla="*/ 2571 w 9976"/>
              <a:gd name="connsiteY1" fmla="*/ 5653 h 10000"/>
              <a:gd name="connsiteX2" fmla="*/ 73 w 9976"/>
              <a:gd name="connsiteY2" fmla="*/ 0 h 10000"/>
              <a:gd name="connsiteX3" fmla="*/ 4646 w 9976"/>
              <a:gd name="connsiteY3" fmla="*/ 3512 h 10000"/>
              <a:gd name="connsiteX4" fmla="*/ 9976 w 9976"/>
              <a:gd name="connsiteY4" fmla="*/ 10000 h 10000"/>
              <a:gd name="connsiteX0" fmla="*/ 12330 w 12330"/>
              <a:gd name="connsiteY0" fmla="*/ 10167 h 10167"/>
              <a:gd name="connsiteX1" fmla="*/ 4907 w 12330"/>
              <a:gd name="connsiteY1" fmla="*/ 5820 h 10167"/>
              <a:gd name="connsiteX2" fmla="*/ 44 w 12330"/>
              <a:gd name="connsiteY2" fmla="*/ 0 h 10167"/>
              <a:gd name="connsiteX3" fmla="*/ 6987 w 12330"/>
              <a:gd name="connsiteY3" fmla="*/ 3679 h 10167"/>
              <a:gd name="connsiteX4" fmla="*/ 12330 w 12330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943 w 12286"/>
              <a:gd name="connsiteY3" fmla="*/ 3679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6156 w 12286"/>
              <a:gd name="connsiteY2" fmla="*/ 4081 h 10167"/>
              <a:gd name="connsiteX3" fmla="*/ 12286 w 12286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2286" h="10167">
                <a:moveTo>
                  <a:pt x="12286" y="10167"/>
                </a:moveTo>
                <a:cubicBezTo>
                  <a:pt x="-983" y="6975"/>
                  <a:pt x="10483" y="4195"/>
                  <a:pt x="0" y="0"/>
                </a:cubicBezTo>
                <a:cubicBezTo>
                  <a:pt x="13344" y="2753"/>
                  <a:pt x="3074" y="7414"/>
                  <a:pt x="12286" y="10167"/>
                </a:cubicBez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2" name="Freeform 39"/>
          <xdr:cNvSpPr>
            <a:spLocks/>
          </xdr:cNvSpPr>
        </xdr:nvSpPr>
        <xdr:spPr bwMode="auto">
          <a:xfrm rot="21312135">
            <a:off x="7396397" y="3063794"/>
            <a:ext cx="228079" cy="213494"/>
          </a:xfrm>
          <a:custGeom>
            <a:avLst/>
            <a:gdLst>
              <a:gd name="T0" fmla="*/ 8 w 62"/>
              <a:gd name="T1" fmla="*/ 26 h 57"/>
              <a:gd name="T2" fmla="*/ 62 w 62"/>
              <a:gd name="T3" fmla="*/ 34 h 57"/>
              <a:gd name="T4" fmla="*/ 0 w 62"/>
              <a:gd name="T5" fmla="*/ 32 h 57"/>
              <a:gd name="T6" fmla="*/ 8 w 62"/>
              <a:gd name="T7" fmla="*/ 26 h 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2" h="57">
                <a:moveTo>
                  <a:pt x="8" y="26"/>
                </a:moveTo>
                <a:cubicBezTo>
                  <a:pt x="32" y="10"/>
                  <a:pt x="42" y="0"/>
                  <a:pt x="62" y="34"/>
                </a:cubicBezTo>
                <a:cubicBezTo>
                  <a:pt x="44" y="57"/>
                  <a:pt x="18" y="33"/>
                  <a:pt x="0" y="32"/>
                </a:cubicBezTo>
                <a:lnTo>
                  <a:pt x="8" y="26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3" name="Freeform 40"/>
          <xdr:cNvSpPr>
            <a:spLocks/>
          </xdr:cNvSpPr>
        </xdr:nvSpPr>
        <xdr:spPr bwMode="auto">
          <a:xfrm rot="21312135">
            <a:off x="6992348" y="3068753"/>
            <a:ext cx="193630" cy="248630"/>
          </a:xfrm>
          <a:custGeom>
            <a:avLst/>
            <a:gdLst>
              <a:gd name="T0" fmla="*/ 51 w 51"/>
              <a:gd name="T1" fmla="*/ 56 h 63"/>
              <a:gd name="T2" fmla="*/ 30 w 51"/>
              <a:gd name="T3" fmla="*/ 0 h 63"/>
              <a:gd name="T4" fmla="*/ 45 w 51"/>
              <a:gd name="T5" fmla="*/ 46 h 63"/>
              <a:gd name="T6" fmla="*/ 51 w 51"/>
              <a:gd name="T7" fmla="*/ 56 h 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1" h="63">
                <a:moveTo>
                  <a:pt x="51" y="56"/>
                </a:moveTo>
                <a:cubicBezTo>
                  <a:pt x="23" y="63"/>
                  <a:pt x="0" y="17"/>
                  <a:pt x="30" y="0"/>
                </a:cubicBezTo>
                <a:cubicBezTo>
                  <a:pt x="45" y="14"/>
                  <a:pt x="44" y="42"/>
                  <a:pt x="45" y="46"/>
                </a:cubicBezTo>
                <a:cubicBezTo>
                  <a:pt x="47" y="52"/>
                  <a:pt x="51" y="56"/>
                  <a:pt x="51" y="56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4" name="Freeform 41"/>
          <xdr:cNvSpPr>
            <a:spLocks/>
          </xdr:cNvSpPr>
        </xdr:nvSpPr>
        <xdr:spPr bwMode="auto">
          <a:xfrm rot="21312135">
            <a:off x="7174506" y="2931313"/>
            <a:ext cx="191624" cy="232268"/>
          </a:xfrm>
          <a:custGeom>
            <a:avLst/>
            <a:gdLst>
              <a:gd name="T0" fmla="*/ 28 w 49"/>
              <a:gd name="T1" fmla="*/ 55 h 62"/>
              <a:gd name="T2" fmla="*/ 25 w 49"/>
              <a:gd name="T3" fmla="*/ 0 h 62"/>
              <a:gd name="T4" fmla="*/ 19 w 49"/>
              <a:gd name="T5" fmla="*/ 62 h 62"/>
              <a:gd name="T6" fmla="*/ 28 w 49"/>
              <a:gd name="T7" fmla="*/ 55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49" h="62">
                <a:moveTo>
                  <a:pt x="28" y="55"/>
                </a:moveTo>
                <a:cubicBezTo>
                  <a:pt x="49" y="41"/>
                  <a:pt x="42" y="17"/>
                  <a:pt x="25" y="0"/>
                </a:cubicBezTo>
                <a:cubicBezTo>
                  <a:pt x="0" y="11"/>
                  <a:pt x="8" y="42"/>
                  <a:pt x="19" y="62"/>
                </a:cubicBezTo>
                <a:lnTo>
                  <a:pt x="28" y="55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5" name="Freeform 49"/>
          <xdr:cNvSpPr>
            <a:spLocks/>
          </xdr:cNvSpPr>
        </xdr:nvSpPr>
        <xdr:spPr bwMode="auto">
          <a:xfrm rot="3286960">
            <a:off x="7110172" y="2949742"/>
            <a:ext cx="210626" cy="670873"/>
          </a:xfrm>
          <a:custGeom>
            <a:avLst/>
            <a:gdLst>
              <a:gd name="T0" fmla="*/ 63 w 66"/>
              <a:gd name="T1" fmla="*/ 309 h 309"/>
              <a:gd name="T2" fmla="*/ 62 w 66"/>
              <a:gd name="T3" fmla="*/ 309 h 309"/>
              <a:gd name="T4" fmla="*/ 46 w 66"/>
              <a:gd name="T5" fmla="*/ 246 h 309"/>
              <a:gd name="T6" fmla="*/ 47 w 66"/>
              <a:gd name="T7" fmla="*/ 234 h 309"/>
              <a:gd name="T8" fmla="*/ 48 w 66"/>
              <a:gd name="T9" fmla="*/ 217 h 309"/>
              <a:gd name="T10" fmla="*/ 47 w 66"/>
              <a:gd name="T11" fmla="*/ 159 h 309"/>
              <a:gd name="T12" fmla="*/ 29 w 66"/>
              <a:gd name="T13" fmla="*/ 112 h 309"/>
              <a:gd name="T14" fmla="*/ 14 w 66"/>
              <a:gd name="T15" fmla="*/ 77 h 309"/>
              <a:gd name="T16" fmla="*/ 24 w 66"/>
              <a:gd name="T17" fmla="*/ 0 h 309"/>
              <a:gd name="T18" fmla="*/ 27 w 66"/>
              <a:gd name="T19" fmla="*/ 2 h 309"/>
              <a:gd name="T20" fmla="*/ 26 w 66"/>
              <a:gd name="T21" fmla="*/ 6 h 309"/>
              <a:gd name="T22" fmla="*/ 20 w 66"/>
              <a:gd name="T23" fmla="*/ 76 h 309"/>
              <a:gd name="T24" fmla="*/ 34 w 66"/>
              <a:gd name="T25" fmla="*/ 108 h 309"/>
              <a:gd name="T26" fmla="*/ 53 w 66"/>
              <a:gd name="T27" fmla="*/ 157 h 309"/>
              <a:gd name="T28" fmla="*/ 54 w 66"/>
              <a:gd name="T29" fmla="*/ 217 h 309"/>
              <a:gd name="T30" fmla="*/ 53 w 66"/>
              <a:gd name="T31" fmla="*/ 234 h 309"/>
              <a:gd name="T32" fmla="*/ 52 w 66"/>
              <a:gd name="T33" fmla="*/ 247 h 309"/>
              <a:gd name="T34" fmla="*/ 63 w 66"/>
              <a:gd name="T35" fmla="*/ 303 h 309"/>
              <a:gd name="T36" fmla="*/ 65 w 66"/>
              <a:gd name="T37" fmla="*/ 307 h 309"/>
              <a:gd name="T38" fmla="*/ 63 w 66"/>
              <a:gd name="T39" fmla="*/ 309 h 309"/>
              <a:gd name="connsiteX0" fmla="*/ 8258 w 8620"/>
              <a:gd name="connsiteY0" fmla="*/ 10000 h 10000"/>
              <a:gd name="connsiteX1" fmla="*/ 8107 w 8620"/>
              <a:gd name="connsiteY1" fmla="*/ 10000 h 10000"/>
              <a:gd name="connsiteX2" fmla="*/ 5683 w 8620"/>
              <a:gd name="connsiteY2" fmla="*/ 7961 h 10000"/>
              <a:gd name="connsiteX3" fmla="*/ 5834 w 8620"/>
              <a:gd name="connsiteY3" fmla="*/ 7573 h 10000"/>
              <a:gd name="connsiteX4" fmla="*/ 5986 w 8620"/>
              <a:gd name="connsiteY4" fmla="*/ 7023 h 10000"/>
              <a:gd name="connsiteX5" fmla="*/ 5834 w 8620"/>
              <a:gd name="connsiteY5" fmla="*/ 5146 h 10000"/>
              <a:gd name="connsiteX6" fmla="*/ 3107 w 8620"/>
              <a:gd name="connsiteY6" fmla="*/ 3625 h 10000"/>
              <a:gd name="connsiteX7" fmla="*/ 834 w 8620"/>
              <a:gd name="connsiteY7" fmla="*/ 2492 h 10000"/>
              <a:gd name="connsiteX8" fmla="*/ 2349 w 8620"/>
              <a:gd name="connsiteY8" fmla="*/ 0 h 10000"/>
              <a:gd name="connsiteX9" fmla="*/ 2804 w 8620"/>
              <a:gd name="connsiteY9" fmla="*/ 65 h 10000"/>
              <a:gd name="connsiteX10" fmla="*/ 2652 w 8620"/>
              <a:gd name="connsiteY10" fmla="*/ 194 h 10000"/>
              <a:gd name="connsiteX11" fmla="*/ 3865 w 8620"/>
              <a:gd name="connsiteY11" fmla="*/ 3495 h 10000"/>
              <a:gd name="connsiteX12" fmla="*/ 6743 w 8620"/>
              <a:gd name="connsiteY12" fmla="*/ 5081 h 10000"/>
              <a:gd name="connsiteX13" fmla="*/ 6895 w 8620"/>
              <a:gd name="connsiteY13" fmla="*/ 7023 h 10000"/>
              <a:gd name="connsiteX14" fmla="*/ 6743 w 8620"/>
              <a:gd name="connsiteY14" fmla="*/ 7573 h 10000"/>
              <a:gd name="connsiteX15" fmla="*/ 6592 w 8620"/>
              <a:gd name="connsiteY15" fmla="*/ 7994 h 10000"/>
              <a:gd name="connsiteX16" fmla="*/ 8258 w 8620"/>
              <a:gd name="connsiteY16" fmla="*/ 9806 h 10000"/>
              <a:gd name="connsiteX17" fmla="*/ 8561 w 8620"/>
              <a:gd name="connsiteY17" fmla="*/ 9935 h 10000"/>
              <a:gd name="connsiteX18" fmla="*/ 8258 w 8620"/>
              <a:gd name="connsiteY18" fmla="*/ 10000 h 10000"/>
              <a:gd name="connsiteX0" fmla="*/ 9579 w 10000"/>
              <a:gd name="connsiteY0" fmla="*/ 10000 h 10000"/>
              <a:gd name="connsiteX1" fmla="*/ 9404 w 10000"/>
              <a:gd name="connsiteY1" fmla="*/ 10000 h 10000"/>
              <a:gd name="connsiteX2" fmla="*/ 6592 w 10000"/>
              <a:gd name="connsiteY2" fmla="*/ 7961 h 10000"/>
              <a:gd name="connsiteX3" fmla="*/ 6767 w 10000"/>
              <a:gd name="connsiteY3" fmla="*/ 7573 h 10000"/>
              <a:gd name="connsiteX4" fmla="*/ 6943 w 10000"/>
              <a:gd name="connsiteY4" fmla="*/ 7023 h 10000"/>
              <a:gd name="connsiteX5" fmla="*/ 6767 w 10000"/>
              <a:gd name="connsiteY5" fmla="*/ 5146 h 10000"/>
              <a:gd name="connsiteX6" fmla="*/ 3603 w 10000"/>
              <a:gd name="connsiteY6" fmla="*/ 3625 h 10000"/>
              <a:gd name="connsiteX7" fmla="*/ 967 w 10000"/>
              <a:gd name="connsiteY7" fmla="*/ 2492 h 10000"/>
              <a:gd name="connsiteX8" fmla="*/ 2724 w 10000"/>
              <a:gd name="connsiteY8" fmla="*/ 0 h 10000"/>
              <a:gd name="connsiteX9" fmla="*/ 3252 w 10000"/>
              <a:gd name="connsiteY9" fmla="*/ 65 h 10000"/>
              <a:gd name="connsiteX10" fmla="*/ 3076 w 10000"/>
              <a:gd name="connsiteY10" fmla="*/ 194 h 10000"/>
              <a:gd name="connsiteX11" fmla="*/ 7822 w 10000"/>
              <a:gd name="connsiteY11" fmla="*/ 5081 h 10000"/>
              <a:gd name="connsiteX12" fmla="*/ 7998 w 10000"/>
              <a:gd name="connsiteY12" fmla="*/ 7023 h 10000"/>
              <a:gd name="connsiteX13" fmla="*/ 7822 w 10000"/>
              <a:gd name="connsiteY13" fmla="*/ 7573 h 10000"/>
              <a:gd name="connsiteX14" fmla="*/ 7646 w 10000"/>
              <a:gd name="connsiteY14" fmla="*/ 7994 h 10000"/>
              <a:gd name="connsiteX15" fmla="*/ 9579 w 10000"/>
              <a:gd name="connsiteY15" fmla="*/ 9806 h 10000"/>
              <a:gd name="connsiteX16" fmla="*/ 9931 w 10000"/>
              <a:gd name="connsiteY16" fmla="*/ 9935 h 10000"/>
              <a:gd name="connsiteX17" fmla="*/ 9579 w 10000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3603 w 10492"/>
              <a:gd name="connsiteY6" fmla="*/ 3625 h 10000"/>
              <a:gd name="connsiteX7" fmla="*/ 967 w 10492"/>
              <a:gd name="connsiteY7" fmla="*/ 2492 h 10000"/>
              <a:gd name="connsiteX8" fmla="*/ 2724 w 10492"/>
              <a:gd name="connsiteY8" fmla="*/ 0 h 10000"/>
              <a:gd name="connsiteX9" fmla="*/ 3252 w 10492"/>
              <a:gd name="connsiteY9" fmla="*/ 65 h 10000"/>
              <a:gd name="connsiteX10" fmla="*/ 3076 w 10492"/>
              <a:gd name="connsiteY10" fmla="*/ 194 h 10000"/>
              <a:gd name="connsiteX11" fmla="*/ 10377 w 10492"/>
              <a:gd name="connsiteY11" fmla="*/ 4865 h 10000"/>
              <a:gd name="connsiteX12" fmla="*/ 7998 w 10492"/>
              <a:gd name="connsiteY12" fmla="*/ 7023 h 10000"/>
              <a:gd name="connsiteX13" fmla="*/ 7822 w 10492"/>
              <a:gd name="connsiteY13" fmla="*/ 7573 h 10000"/>
              <a:gd name="connsiteX14" fmla="*/ 7646 w 10492"/>
              <a:gd name="connsiteY14" fmla="*/ 7994 h 10000"/>
              <a:gd name="connsiteX15" fmla="*/ 9579 w 10492"/>
              <a:gd name="connsiteY15" fmla="*/ 9806 h 10000"/>
              <a:gd name="connsiteX16" fmla="*/ 9931 w 10492"/>
              <a:gd name="connsiteY16" fmla="*/ 9935 h 10000"/>
              <a:gd name="connsiteX17" fmla="*/ 9579 w 10492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967 w 10492"/>
              <a:gd name="connsiteY6" fmla="*/ 2492 h 10000"/>
              <a:gd name="connsiteX7" fmla="*/ 2724 w 10492"/>
              <a:gd name="connsiteY7" fmla="*/ 0 h 10000"/>
              <a:gd name="connsiteX8" fmla="*/ 3252 w 10492"/>
              <a:gd name="connsiteY8" fmla="*/ 65 h 10000"/>
              <a:gd name="connsiteX9" fmla="*/ 3076 w 10492"/>
              <a:gd name="connsiteY9" fmla="*/ 194 h 10000"/>
              <a:gd name="connsiteX10" fmla="*/ 10377 w 10492"/>
              <a:gd name="connsiteY10" fmla="*/ 4865 h 10000"/>
              <a:gd name="connsiteX11" fmla="*/ 7998 w 10492"/>
              <a:gd name="connsiteY11" fmla="*/ 7023 h 10000"/>
              <a:gd name="connsiteX12" fmla="*/ 7822 w 10492"/>
              <a:gd name="connsiteY12" fmla="*/ 7573 h 10000"/>
              <a:gd name="connsiteX13" fmla="*/ 7646 w 10492"/>
              <a:gd name="connsiteY13" fmla="*/ 7994 h 10000"/>
              <a:gd name="connsiteX14" fmla="*/ 9579 w 10492"/>
              <a:gd name="connsiteY14" fmla="*/ 9806 h 10000"/>
              <a:gd name="connsiteX15" fmla="*/ 9931 w 10492"/>
              <a:gd name="connsiteY15" fmla="*/ 9935 h 10000"/>
              <a:gd name="connsiteX16" fmla="*/ 9579 w 10492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7822 w 10865"/>
              <a:gd name="connsiteY12" fmla="*/ 7573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10387 w 10865"/>
              <a:gd name="connsiteY13" fmla="*/ 8389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5859 w 10865"/>
              <a:gd name="connsiteY0" fmla="*/ 10287 h 10287"/>
              <a:gd name="connsiteX1" fmla="*/ 9404 w 10865"/>
              <a:gd name="connsiteY1" fmla="*/ 10000 h 10287"/>
              <a:gd name="connsiteX2" fmla="*/ 6592 w 10865"/>
              <a:gd name="connsiteY2" fmla="*/ 7961 h 10287"/>
              <a:gd name="connsiteX3" fmla="*/ 6767 w 10865"/>
              <a:gd name="connsiteY3" fmla="*/ 7573 h 10287"/>
              <a:gd name="connsiteX4" fmla="*/ 6943 w 10865"/>
              <a:gd name="connsiteY4" fmla="*/ 7023 h 10287"/>
              <a:gd name="connsiteX5" fmla="*/ 6767 w 10865"/>
              <a:gd name="connsiteY5" fmla="*/ 5146 h 10287"/>
              <a:gd name="connsiteX6" fmla="*/ 967 w 10865"/>
              <a:gd name="connsiteY6" fmla="*/ 2492 h 10287"/>
              <a:gd name="connsiteX7" fmla="*/ 2724 w 10865"/>
              <a:gd name="connsiteY7" fmla="*/ 0 h 10287"/>
              <a:gd name="connsiteX8" fmla="*/ 3252 w 10865"/>
              <a:gd name="connsiteY8" fmla="*/ 65 h 10287"/>
              <a:gd name="connsiteX9" fmla="*/ 3076 w 10865"/>
              <a:gd name="connsiteY9" fmla="*/ 194 h 10287"/>
              <a:gd name="connsiteX10" fmla="*/ 10377 w 10865"/>
              <a:gd name="connsiteY10" fmla="*/ 4865 h 10287"/>
              <a:gd name="connsiteX11" fmla="*/ 10563 w 10865"/>
              <a:gd name="connsiteY11" fmla="*/ 6915 h 10287"/>
              <a:gd name="connsiteX12" fmla="*/ 10759 w 10865"/>
              <a:gd name="connsiteY12" fmla="*/ 7609 h 10287"/>
              <a:gd name="connsiteX13" fmla="*/ 10387 w 10865"/>
              <a:gd name="connsiteY13" fmla="*/ 8389 h 10287"/>
              <a:gd name="connsiteX14" fmla="*/ 9579 w 10865"/>
              <a:gd name="connsiteY14" fmla="*/ 9806 h 10287"/>
              <a:gd name="connsiteX15" fmla="*/ 9931 w 10865"/>
              <a:gd name="connsiteY15" fmla="*/ 9935 h 10287"/>
              <a:gd name="connsiteX16" fmla="*/ 5859 w 10865"/>
              <a:gd name="connsiteY16" fmla="*/ 10287 h 10287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9579 w 10865"/>
              <a:gd name="connsiteY14" fmla="*/ 9806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5859 w 10865"/>
              <a:gd name="connsiteY14" fmla="*/ 9051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5265"/>
              <a:gd name="connsiteY0" fmla="*/ 10287 h 10341"/>
              <a:gd name="connsiteX1" fmla="*/ 9404 w 15265"/>
              <a:gd name="connsiteY1" fmla="*/ 10000 h 10341"/>
              <a:gd name="connsiteX2" fmla="*/ 6592 w 15265"/>
              <a:gd name="connsiteY2" fmla="*/ 7961 h 10341"/>
              <a:gd name="connsiteX3" fmla="*/ 6767 w 15265"/>
              <a:gd name="connsiteY3" fmla="*/ 7573 h 10341"/>
              <a:gd name="connsiteX4" fmla="*/ 6943 w 15265"/>
              <a:gd name="connsiteY4" fmla="*/ 7023 h 10341"/>
              <a:gd name="connsiteX5" fmla="*/ 6767 w 15265"/>
              <a:gd name="connsiteY5" fmla="*/ 5146 h 10341"/>
              <a:gd name="connsiteX6" fmla="*/ 967 w 15265"/>
              <a:gd name="connsiteY6" fmla="*/ 2492 h 10341"/>
              <a:gd name="connsiteX7" fmla="*/ 2724 w 15265"/>
              <a:gd name="connsiteY7" fmla="*/ 0 h 10341"/>
              <a:gd name="connsiteX8" fmla="*/ 3252 w 15265"/>
              <a:gd name="connsiteY8" fmla="*/ 65 h 10341"/>
              <a:gd name="connsiteX9" fmla="*/ 3076 w 15265"/>
              <a:gd name="connsiteY9" fmla="*/ 194 h 10341"/>
              <a:gd name="connsiteX10" fmla="*/ 10377 w 15265"/>
              <a:gd name="connsiteY10" fmla="*/ 4865 h 10341"/>
              <a:gd name="connsiteX11" fmla="*/ 10563 w 15265"/>
              <a:gd name="connsiteY11" fmla="*/ 6915 h 10341"/>
              <a:gd name="connsiteX12" fmla="*/ 10759 w 15265"/>
              <a:gd name="connsiteY12" fmla="*/ 7609 h 10341"/>
              <a:gd name="connsiteX13" fmla="*/ 10387 w 15265"/>
              <a:gd name="connsiteY13" fmla="*/ 8389 h 10341"/>
              <a:gd name="connsiteX14" fmla="*/ 15257 w 15265"/>
              <a:gd name="connsiteY14" fmla="*/ 9806 h 10341"/>
              <a:gd name="connsiteX15" fmla="*/ 4449 w 15265"/>
              <a:gd name="connsiteY15" fmla="*/ 9430 h 10341"/>
              <a:gd name="connsiteX16" fmla="*/ 5859 w 15265"/>
              <a:gd name="connsiteY16" fmla="*/ 10287 h 10341"/>
              <a:gd name="connsiteX0" fmla="*/ 5859 w 15257"/>
              <a:gd name="connsiteY0" fmla="*/ 10287 h 10341"/>
              <a:gd name="connsiteX1" fmla="*/ 9404 w 15257"/>
              <a:gd name="connsiteY1" fmla="*/ 10000 h 10341"/>
              <a:gd name="connsiteX2" fmla="*/ 6592 w 15257"/>
              <a:gd name="connsiteY2" fmla="*/ 7961 h 10341"/>
              <a:gd name="connsiteX3" fmla="*/ 6767 w 15257"/>
              <a:gd name="connsiteY3" fmla="*/ 7573 h 10341"/>
              <a:gd name="connsiteX4" fmla="*/ 6943 w 15257"/>
              <a:gd name="connsiteY4" fmla="*/ 7023 h 10341"/>
              <a:gd name="connsiteX5" fmla="*/ 6767 w 15257"/>
              <a:gd name="connsiteY5" fmla="*/ 5146 h 10341"/>
              <a:gd name="connsiteX6" fmla="*/ 967 w 15257"/>
              <a:gd name="connsiteY6" fmla="*/ 2492 h 10341"/>
              <a:gd name="connsiteX7" fmla="*/ 2724 w 15257"/>
              <a:gd name="connsiteY7" fmla="*/ 0 h 10341"/>
              <a:gd name="connsiteX8" fmla="*/ 3252 w 15257"/>
              <a:gd name="connsiteY8" fmla="*/ 65 h 10341"/>
              <a:gd name="connsiteX9" fmla="*/ 3076 w 15257"/>
              <a:gd name="connsiteY9" fmla="*/ 194 h 10341"/>
              <a:gd name="connsiteX10" fmla="*/ 10377 w 15257"/>
              <a:gd name="connsiteY10" fmla="*/ 4865 h 10341"/>
              <a:gd name="connsiteX11" fmla="*/ 10563 w 15257"/>
              <a:gd name="connsiteY11" fmla="*/ 6915 h 10341"/>
              <a:gd name="connsiteX12" fmla="*/ 10759 w 15257"/>
              <a:gd name="connsiteY12" fmla="*/ 7609 h 10341"/>
              <a:gd name="connsiteX13" fmla="*/ 10387 w 15257"/>
              <a:gd name="connsiteY13" fmla="*/ 8389 h 10341"/>
              <a:gd name="connsiteX14" fmla="*/ 15257 w 15257"/>
              <a:gd name="connsiteY14" fmla="*/ 9806 h 10341"/>
              <a:gd name="connsiteX15" fmla="*/ 14354 w 15257"/>
              <a:gd name="connsiteY15" fmla="*/ 10275 h 10341"/>
              <a:gd name="connsiteX16" fmla="*/ 4449 w 15257"/>
              <a:gd name="connsiteY16" fmla="*/ 9430 h 10341"/>
              <a:gd name="connsiteX17" fmla="*/ 5859 w 15257"/>
              <a:gd name="connsiteY17" fmla="*/ 10287 h 10341"/>
              <a:gd name="connsiteX0" fmla="*/ 5859 w 15257"/>
              <a:gd name="connsiteY0" fmla="*/ 10287 h 18996"/>
              <a:gd name="connsiteX1" fmla="*/ 9404 w 15257"/>
              <a:gd name="connsiteY1" fmla="*/ 10000 h 18996"/>
              <a:gd name="connsiteX2" fmla="*/ 6592 w 15257"/>
              <a:gd name="connsiteY2" fmla="*/ 7961 h 18996"/>
              <a:gd name="connsiteX3" fmla="*/ 6767 w 15257"/>
              <a:gd name="connsiteY3" fmla="*/ 7573 h 18996"/>
              <a:gd name="connsiteX4" fmla="*/ 6943 w 15257"/>
              <a:gd name="connsiteY4" fmla="*/ 7023 h 18996"/>
              <a:gd name="connsiteX5" fmla="*/ 6767 w 15257"/>
              <a:gd name="connsiteY5" fmla="*/ 5146 h 18996"/>
              <a:gd name="connsiteX6" fmla="*/ 967 w 15257"/>
              <a:gd name="connsiteY6" fmla="*/ 2492 h 18996"/>
              <a:gd name="connsiteX7" fmla="*/ 2724 w 15257"/>
              <a:gd name="connsiteY7" fmla="*/ 0 h 18996"/>
              <a:gd name="connsiteX8" fmla="*/ 3252 w 15257"/>
              <a:gd name="connsiteY8" fmla="*/ 65 h 18996"/>
              <a:gd name="connsiteX9" fmla="*/ 3076 w 15257"/>
              <a:gd name="connsiteY9" fmla="*/ 194 h 18996"/>
              <a:gd name="connsiteX10" fmla="*/ 10377 w 15257"/>
              <a:gd name="connsiteY10" fmla="*/ 4865 h 18996"/>
              <a:gd name="connsiteX11" fmla="*/ 10563 w 15257"/>
              <a:gd name="connsiteY11" fmla="*/ 6915 h 18996"/>
              <a:gd name="connsiteX12" fmla="*/ 10759 w 15257"/>
              <a:gd name="connsiteY12" fmla="*/ 7609 h 18996"/>
              <a:gd name="connsiteX13" fmla="*/ 10387 w 15257"/>
              <a:gd name="connsiteY13" fmla="*/ 8389 h 18996"/>
              <a:gd name="connsiteX14" fmla="*/ 15257 w 15257"/>
              <a:gd name="connsiteY14" fmla="*/ 9806 h 18996"/>
              <a:gd name="connsiteX15" fmla="*/ 14354 w 15257"/>
              <a:gd name="connsiteY15" fmla="*/ 10275 h 18996"/>
              <a:gd name="connsiteX16" fmla="*/ 11823 w 15257"/>
              <a:gd name="connsiteY16" fmla="*/ 18996 h 18996"/>
              <a:gd name="connsiteX17" fmla="*/ 5859 w 15257"/>
              <a:gd name="connsiteY17" fmla="*/ 10287 h 18996"/>
              <a:gd name="connsiteX0" fmla="*/ 5859 w 15257"/>
              <a:gd name="connsiteY0" fmla="*/ 10287 h 10328"/>
              <a:gd name="connsiteX1" fmla="*/ 9404 w 15257"/>
              <a:gd name="connsiteY1" fmla="*/ 10000 h 10328"/>
              <a:gd name="connsiteX2" fmla="*/ 6592 w 15257"/>
              <a:gd name="connsiteY2" fmla="*/ 7961 h 10328"/>
              <a:gd name="connsiteX3" fmla="*/ 6767 w 15257"/>
              <a:gd name="connsiteY3" fmla="*/ 7573 h 10328"/>
              <a:gd name="connsiteX4" fmla="*/ 6943 w 15257"/>
              <a:gd name="connsiteY4" fmla="*/ 7023 h 10328"/>
              <a:gd name="connsiteX5" fmla="*/ 6767 w 15257"/>
              <a:gd name="connsiteY5" fmla="*/ 5146 h 10328"/>
              <a:gd name="connsiteX6" fmla="*/ 967 w 15257"/>
              <a:gd name="connsiteY6" fmla="*/ 2492 h 10328"/>
              <a:gd name="connsiteX7" fmla="*/ 2724 w 15257"/>
              <a:gd name="connsiteY7" fmla="*/ 0 h 10328"/>
              <a:gd name="connsiteX8" fmla="*/ 3252 w 15257"/>
              <a:gd name="connsiteY8" fmla="*/ 65 h 10328"/>
              <a:gd name="connsiteX9" fmla="*/ 3076 w 15257"/>
              <a:gd name="connsiteY9" fmla="*/ 194 h 10328"/>
              <a:gd name="connsiteX10" fmla="*/ 10377 w 15257"/>
              <a:gd name="connsiteY10" fmla="*/ 4865 h 10328"/>
              <a:gd name="connsiteX11" fmla="*/ 10563 w 15257"/>
              <a:gd name="connsiteY11" fmla="*/ 6915 h 10328"/>
              <a:gd name="connsiteX12" fmla="*/ 10759 w 15257"/>
              <a:gd name="connsiteY12" fmla="*/ 7609 h 10328"/>
              <a:gd name="connsiteX13" fmla="*/ 10387 w 15257"/>
              <a:gd name="connsiteY13" fmla="*/ 8389 h 10328"/>
              <a:gd name="connsiteX14" fmla="*/ 15257 w 15257"/>
              <a:gd name="connsiteY14" fmla="*/ 9806 h 10328"/>
              <a:gd name="connsiteX15" fmla="*/ 14354 w 15257"/>
              <a:gd name="connsiteY15" fmla="*/ 10275 h 10328"/>
              <a:gd name="connsiteX16" fmla="*/ 5859 w 15257"/>
              <a:gd name="connsiteY16" fmla="*/ 10287 h 10328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09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81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7094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387 w 15257"/>
              <a:gd name="connsiteY11" fmla="*/ 8389 h 10303"/>
              <a:gd name="connsiteX12" fmla="*/ 15257 w 15257"/>
              <a:gd name="connsiteY12" fmla="*/ 9806 h 10303"/>
              <a:gd name="connsiteX13" fmla="*/ 14354 w 15257"/>
              <a:gd name="connsiteY13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943 w 15257"/>
              <a:gd name="connsiteY3" fmla="*/ 7023 h 10303"/>
              <a:gd name="connsiteX4" fmla="*/ 6767 w 15257"/>
              <a:gd name="connsiteY4" fmla="*/ 5146 h 10303"/>
              <a:gd name="connsiteX5" fmla="*/ 967 w 15257"/>
              <a:gd name="connsiteY5" fmla="*/ 2492 h 10303"/>
              <a:gd name="connsiteX6" fmla="*/ 2724 w 15257"/>
              <a:gd name="connsiteY6" fmla="*/ 0 h 10303"/>
              <a:gd name="connsiteX7" fmla="*/ 3252 w 15257"/>
              <a:gd name="connsiteY7" fmla="*/ 65 h 10303"/>
              <a:gd name="connsiteX8" fmla="*/ 3076 w 15257"/>
              <a:gd name="connsiteY8" fmla="*/ 194 h 10303"/>
              <a:gd name="connsiteX9" fmla="*/ 10377 w 15257"/>
              <a:gd name="connsiteY9" fmla="*/ 4865 h 10303"/>
              <a:gd name="connsiteX10" fmla="*/ 10387 w 15257"/>
              <a:gd name="connsiteY10" fmla="*/ 8389 h 10303"/>
              <a:gd name="connsiteX11" fmla="*/ 15257 w 15257"/>
              <a:gd name="connsiteY11" fmla="*/ 9806 h 10303"/>
              <a:gd name="connsiteX12" fmla="*/ 14354 w 15257"/>
              <a:gd name="connsiteY12" fmla="*/ 10275 h 10303"/>
              <a:gd name="connsiteX0" fmla="*/ 14354 w 15257"/>
              <a:gd name="connsiteY0" fmla="*/ 10275 h 10353"/>
              <a:gd name="connsiteX1" fmla="*/ 9404 w 15257"/>
              <a:gd name="connsiteY1" fmla="*/ 10000 h 10353"/>
              <a:gd name="connsiteX2" fmla="*/ 6943 w 15257"/>
              <a:gd name="connsiteY2" fmla="*/ 7023 h 10353"/>
              <a:gd name="connsiteX3" fmla="*/ 6767 w 15257"/>
              <a:gd name="connsiteY3" fmla="*/ 5146 h 10353"/>
              <a:gd name="connsiteX4" fmla="*/ 967 w 15257"/>
              <a:gd name="connsiteY4" fmla="*/ 2492 h 10353"/>
              <a:gd name="connsiteX5" fmla="*/ 2724 w 15257"/>
              <a:gd name="connsiteY5" fmla="*/ 0 h 10353"/>
              <a:gd name="connsiteX6" fmla="*/ 3252 w 15257"/>
              <a:gd name="connsiteY6" fmla="*/ 65 h 10353"/>
              <a:gd name="connsiteX7" fmla="*/ 3076 w 15257"/>
              <a:gd name="connsiteY7" fmla="*/ 194 h 10353"/>
              <a:gd name="connsiteX8" fmla="*/ 10377 w 15257"/>
              <a:gd name="connsiteY8" fmla="*/ 4865 h 10353"/>
              <a:gd name="connsiteX9" fmla="*/ 10387 w 15257"/>
              <a:gd name="connsiteY9" fmla="*/ 8389 h 10353"/>
              <a:gd name="connsiteX10" fmla="*/ 15257 w 15257"/>
              <a:gd name="connsiteY10" fmla="*/ 9806 h 10353"/>
              <a:gd name="connsiteX11" fmla="*/ 14354 w 15257"/>
              <a:gd name="connsiteY11" fmla="*/ 10275 h 10353"/>
              <a:gd name="connsiteX0" fmla="*/ 14354 w 14359"/>
              <a:gd name="connsiteY0" fmla="*/ 10275 h 10450"/>
              <a:gd name="connsiteX1" fmla="*/ 9404 w 14359"/>
              <a:gd name="connsiteY1" fmla="*/ 10000 h 10450"/>
              <a:gd name="connsiteX2" fmla="*/ 6943 w 14359"/>
              <a:gd name="connsiteY2" fmla="*/ 7023 h 10450"/>
              <a:gd name="connsiteX3" fmla="*/ 6767 w 14359"/>
              <a:gd name="connsiteY3" fmla="*/ 5146 h 10450"/>
              <a:gd name="connsiteX4" fmla="*/ 967 w 14359"/>
              <a:gd name="connsiteY4" fmla="*/ 2492 h 10450"/>
              <a:gd name="connsiteX5" fmla="*/ 2724 w 14359"/>
              <a:gd name="connsiteY5" fmla="*/ 0 h 10450"/>
              <a:gd name="connsiteX6" fmla="*/ 3252 w 14359"/>
              <a:gd name="connsiteY6" fmla="*/ 65 h 10450"/>
              <a:gd name="connsiteX7" fmla="*/ 3076 w 14359"/>
              <a:gd name="connsiteY7" fmla="*/ 194 h 10450"/>
              <a:gd name="connsiteX8" fmla="*/ 10377 w 14359"/>
              <a:gd name="connsiteY8" fmla="*/ 4865 h 10450"/>
              <a:gd name="connsiteX9" fmla="*/ 10387 w 14359"/>
              <a:gd name="connsiteY9" fmla="*/ 8389 h 10450"/>
              <a:gd name="connsiteX10" fmla="*/ 14354 w 14359"/>
              <a:gd name="connsiteY10" fmla="*/ 10275 h 1045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3076 w 14359"/>
              <a:gd name="connsiteY7" fmla="*/ 194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5211 w 14359"/>
              <a:gd name="connsiteY7" fmla="*/ 408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10377 w 14359"/>
              <a:gd name="connsiteY7" fmla="*/ 4865 h 10340"/>
              <a:gd name="connsiteX8" fmla="*/ 10387 w 14359"/>
              <a:gd name="connsiteY8" fmla="*/ 8389 h 10340"/>
              <a:gd name="connsiteX9" fmla="*/ 14354 w 14359"/>
              <a:gd name="connsiteY9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10377 w 14359"/>
              <a:gd name="connsiteY6" fmla="*/ 4865 h 10340"/>
              <a:gd name="connsiteX7" fmla="*/ 10387 w 14359"/>
              <a:gd name="connsiteY7" fmla="*/ 8389 h 10340"/>
              <a:gd name="connsiteX8" fmla="*/ 14354 w 14359"/>
              <a:gd name="connsiteY8" fmla="*/ 10275 h 10340"/>
              <a:gd name="connsiteX0" fmla="*/ 11693 w 11698"/>
              <a:gd name="connsiteY0" fmla="*/ 10275 h 10340"/>
              <a:gd name="connsiteX1" fmla="*/ 5385 w 11698"/>
              <a:gd name="connsiteY1" fmla="*/ 9392 h 10340"/>
              <a:gd name="connsiteX2" fmla="*/ 4282 w 11698"/>
              <a:gd name="connsiteY2" fmla="*/ 7023 h 10340"/>
              <a:gd name="connsiteX3" fmla="*/ 4106 w 11698"/>
              <a:gd name="connsiteY3" fmla="*/ 5146 h 10340"/>
              <a:gd name="connsiteX4" fmla="*/ 63 w 11698"/>
              <a:gd name="connsiteY4" fmla="*/ 0 h 10340"/>
              <a:gd name="connsiteX5" fmla="*/ 7716 w 11698"/>
              <a:gd name="connsiteY5" fmla="*/ 4865 h 10340"/>
              <a:gd name="connsiteX6" fmla="*/ 7726 w 11698"/>
              <a:gd name="connsiteY6" fmla="*/ 8389 h 10340"/>
              <a:gd name="connsiteX7" fmla="*/ 11693 w 11698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8069 w 12051"/>
              <a:gd name="connsiteY5" fmla="*/ 4865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4981 w 12051"/>
              <a:gd name="connsiteY5" fmla="*/ 3759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55"/>
              <a:gd name="connsiteX1" fmla="*/ 5738 w 12051"/>
              <a:gd name="connsiteY1" fmla="*/ 9392 h 10355"/>
              <a:gd name="connsiteX2" fmla="*/ 3091 w 12051"/>
              <a:gd name="connsiteY2" fmla="*/ 5953 h 10355"/>
              <a:gd name="connsiteX3" fmla="*/ 567 w 12051"/>
              <a:gd name="connsiteY3" fmla="*/ 2470 h 10355"/>
              <a:gd name="connsiteX4" fmla="*/ 416 w 12051"/>
              <a:gd name="connsiteY4" fmla="*/ 0 h 10355"/>
              <a:gd name="connsiteX5" fmla="*/ 4981 w 12051"/>
              <a:gd name="connsiteY5" fmla="*/ 3759 h 10355"/>
              <a:gd name="connsiteX6" fmla="*/ 8079 w 12051"/>
              <a:gd name="connsiteY6" fmla="*/ 8389 h 10355"/>
              <a:gd name="connsiteX7" fmla="*/ 12046 w 12051"/>
              <a:gd name="connsiteY7" fmla="*/ 10275 h 10355"/>
              <a:gd name="connsiteX0" fmla="*/ 12046 w 12051"/>
              <a:gd name="connsiteY0" fmla="*/ 10275 h 10275"/>
              <a:gd name="connsiteX1" fmla="*/ 3091 w 12051"/>
              <a:gd name="connsiteY1" fmla="*/ 5953 h 10275"/>
              <a:gd name="connsiteX2" fmla="*/ 567 w 12051"/>
              <a:gd name="connsiteY2" fmla="*/ 2470 h 10275"/>
              <a:gd name="connsiteX3" fmla="*/ 416 w 12051"/>
              <a:gd name="connsiteY3" fmla="*/ 0 h 10275"/>
              <a:gd name="connsiteX4" fmla="*/ 4981 w 12051"/>
              <a:gd name="connsiteY4" fmla="*/ 3759 h 10275"/>
              <a:gd name="connsiteX5" fmla="*/ 8079 w 12051"/>
              <a:gd name="connsiteY5" fmla="*/ 8389 h 10275"/>
              <a:gd name="connsiteX6" fmla="*/ 12046 w 12051"/>
              <a:gd name="connsiteY6" fmla="*/ 10275 h 10275"/>
              <a:gd name="connsiteX0" fmla="*/ 12046 w 12054"/>
              <a:gd name="connsiteY0" fmla="*/ 10275 h 10275"/>
              <a:gd name="connsiteX1" fmla="*/ 3091 w 12054"/>
              <a:gd name="connsiteY1" fmla="*/ 5953 h 10275"/>
              <a:gd name="connsiteX2" fmla="*/ 567 w 12054"/>
              <a:gd name="connsiteY2" fmla="*/ 2470 h 10275"/>
              <a:gd name="connsiteX3" fmla="*/ 416 w 12054"/>
              <a:gd name="connsiteY3" fmla="*/ 0 h 10275"/>
              <a:gd name="connsiteX4" fmla="*/ 4981 w 12054"/>
              <a:gd name="connsiteY4" fmla="*/ 3759 h 10275"/>
              <a:gd name="connsiteX5" fmla="*/ 9237 w 12054"/>
              <a:gd name="connsiteY5" fmla="*/ 8139 h 10275"/>
              <a:gd name="connsiteX6" fmla="*/ 12046 w 12054"/>
              <a:gd name="connsiteY6" fmla="*/ 10275 h 10275"/>
              <a:gd name="connsiteX0" fmla="*/ 12046 w 14174"/>
              <a:gd name="connsiteY0" fmla="*/ 10275 h 10558"/>
              <a:gd name="connsiteX1" fmla="*/ 3091 w 14174"/>
              <a:gd name="connsiteY1" fmla="*/ 5953 h 10558"/>
              <a:gd name="connsiteX2" fmla="*/ 567 w 14174"/>
              <a:gd name="connsiteY2" fmla="*/ 2470 h 10558"/>
              <a:gd name="connsiteX3" fmla="*/ 416 w 14174"/>
              <a:gd name="connsiteY3" fmla="*/ 0 h 10558"/>
              <a:gd name="connsiteX4" fmla="*/ 4981 w 14174"/>
              <a:gd name="connsiteY4" fmla="*/ 3759 h 10558"/>
              <a:gd name="connsiteX5" fmla="*/ 9237 w 14174"/>
              <a:gd name="connsiteY5" fmla="*/ 8139 h 10558"/>
              <a:gd name="connsiteX6" fmla="*/ 12046 w 14174"/>
              <a:gd name="connsiteY6" fmla="*/ 10275 h 10558"/>
              <a:gd name="connsiteX0" fmla="*/ 12046 w 12150"/>
              <a:gd name="connsiteY0" fmla="*/ 10275 h 10275"/>
              <a:gd name="connsiteX1" fmla="*/ 3091 w 12150"/>
              <a:gd name="connsiteY1" fmla="*/ 5953 h 10275"/>
              <a:gd name="connsiteX2" fmla="*/ 567 w 12150"/>
              <a:gd name="connsiteY2" fmla="*/ 2470 h 10275"/>
              <a:gd name="connsiteX3" fmla="*/ 416 w 12150"/>
              <a:gd name="connsiteY3" fmla="*/ 0 h 10275"/>
              <a:gd name="connsiteX4" fmla="*/ 4981 w 12150"/>
              <a:gd name="connsiteY4" fmla="*/ 3759 h 10275"/>
              <a:gd name="connsiteX5" fmla="*/ 9237 w 12150"/>
              <a:gd name="connsiteY5" fmla="*/ 8139 h 10275"/>
              <a:gd name="connsiteX6" fmla="*/ 12046 w 12150"/>
              <a:gd name="connsiteY6" fmla="*/ 10275 h 10275"/>
              <a:gd name="connsiteX0" fmla="*/ 12046 w 12101"/>
              <a:gd name="connsiteY0" fmla="*/ 10275 h 10275"/>
              <a:gd name="connsiteX1" fmla="*/ 3091 w 12101"/>
              <a:gd name="connsiteY1" fmla="*/ 5953 h 10275"/>
              <a:gd name="connsiteX2" fmla="*/ 567 w 12101"/>
              <a:gd name="connsiteY2" fmla="*/ 2470 h 10275"/>
              <a:gd name="connsiteX3" fmla="*/ 416 w 12101"/>
              <a:gd name="connsiteY3" fmla="*/ 0 h 10275"/>
              <a:gd name="connsiteX4" fmla="*/ 4981 w 12101"/>
              <a:gd name="connsiteY4" fmla="*/ 3759 h 10275"/>
              <a:gd name="connsiteX5" fmla="*/ 6318 w 12101"/>
              <a:gd name="connsiteY5" fmla="*/ 6602 h 10275"/>
              <a:gd name="connsiteX6" fmla="*/ 12046 w 12101"/>
              <a:gd name="connsiteY6" fmla="*/ 10275 h 10275"/>
              <a:gd name="connsiteX0" fmla="*/ 10302 w 10379"/>
              <a:gd name="connsiteY0" fmla="*/ 10704 h 10704"/>
              <a:gd name="connsiteX1" fmla="*/ 3091 w 10379"/>
              <a:gd name="connsiteY1" fmla="*/ 5953 h 10704"/>
              <a:gd name="connsiteX2" fmla="*/ 567 w 10379"/>
              <a:gd name="connsiteY2" fmla="*/ 2470 h 10704"/>
              <a:gd name="connsiteX3" fmla="*/ 416 w 10379"/>
              <a:gd name="connsiteY3" fmla="*/ 0 h 10704"/>
              <a:gd name="connsiteX4" fmla="*/ 4981 w 10379"/>
              <a:gd name="connsiteY4" fmla="*/ 3759 h 10704"/>
              <a:gd name="connsiteX5" fmla="*/ 6318 w 10379"/>
              <a:gd name="connsiteY5" fmla="*/ 6602 h 10704"/>
              <a:gd name="connsiteX6" fmla="*/ 10302 w 10379"/>
              <a:gd name="connsiteY6" fmla="*/ 10704 h 10704"/>
              <a:gd name="connsiteX0" fmla="*/ 10302 w 10379"/>
              <a:gd name="connsiteY0" fmla="*/ 10704 h 10704"/>
              <a:gd name="connsiteX1" fmla="*/ 567 w 10379"/>
              <a:gd name="connsiteY1" fmla="*/ 2470 h 10704"/>
              <a:gd name="connsiteX2" fmla="*/ 416 w 10379"/>
              <a:gd name="connsiteY2" fmla="*/ 0 h 10704"/>
              <a:gd name="connsiteX3" fmla="*/ 4981 w 10379"/>
              <a:gd name="connsiteY3" fmla="*/ 3759 h 10704"/>
              <a:gd name="connsiteX4" fmla="*/ 6318 w 10379"/>
              <a:gd name="connsiteY4" fmla="*/ 6602 h 10704"/>
              <a:gd name="connsiteX5" fmla="*/ 10302 w 10379"/>
              <a:gd name="connsiteY5" fmla="*/ 10704 h 10704"/>
              <a:gd name="connsiteX0" fmla="*/ 10302 w 12564"/>
              <a:gd name="connsiteY0" fmla="*/ 10704 h 11091"/>
              <a:gd name="connsiteX1" fmla="*/ 567 w 12564"/>
              <a:gd name="connsiteY1" fmla="*/ 2470 h 11091"/>
              <a:gd name="connsiteX2" fmla="*/ 416 w 12564"/>
              <a:gd name="connsiteY2" fmla="*/ 0 h 11091"/>
              <a:gd name="connsiteX3" fmla="*/ 4981 w 12564"/>
              <a:gd name="connsiteY3" fmla="*/ 3759 h 11091"/>
              <a:gd name="connsiteX4" fmla="*/ 6318 w 12564"/>
              <a:gd name="connsiteY4" fmla="*/ 6602 h 11091"/>
              <a:gd name="connsiteX5" fmla="*/ 10302 w 12564"/>
              <a:gd name="connsiteY5" fmla="*/ 10704 h 11091"/>
              <a:gd name="connsiteX0" fmla="*/ 10302 w 10302"/>
              <a:gd name="connsiteY0" fmla="*/ 10704 h 10704"/>
              <a:gd name="connsiteX1" fmla="*/ 567 w 10302"/>
              <a:gd name="connsiteY1" fmla="*/ 2470 h 10704"/>
              <a:gd name="connsiteX2" fmla="*/ 416 w 10302"/>
              <a:gd name="connsiteY2" fmla="*/ 0 h 10704"/>
              <a:gd name="connsiteX3" fmla="*/ 4981 w 10302"/>
              <a:gd name="connsiteY3" fmla="*/ 3759 h 10704"/>
              <a:gd name="connsiteX4" fmla="*/ 6318 w 10302"/>
              <a:gd name="connsiteY4" fmla="*/ 6602 h 10704"/>
              <a:gd name="connsiteX5" fmla="*/ 10302 w 10302"/>
              <a:gd name="connsiteY5" fmla="*/ 10704 h 10704"/>
              <a:gd name="connsiteX0" fmla="*/ 10302 w 10384"/>
              <a:gd name="connsiteY0" fmla="*/ 10704 h 10710"/>
              <a:gd name="connsiteX1" fmla="*/ 567 w 10384"/>
              <a:gd name="connsiteY1" fmla="*/ 2470 h 10710"/>
              <a:gd name="connsiteX2" fmla="*/ 416 w 10384"/>
              <a:gd name="connsiteY2" fmla="*/ 0 h 10710"/>
              <a:gd name="connsiteX3" fmla="*/ 4981 w 10384"/>
              <a:gd name="connsiteY3" fmla="*/ 3759 h 10710"/>
              <a:gd name="connsiteX4" fmla="*/ 10302 w 10384"/>
              <a:gd name="connsiteY4" fmla="*/ 10704 h 10710"/>
              <a:gd name="connsiteX0" fmla="*/ 9983 w 10065"/>
              <a:gd name="connsiteY0" fmla="*/ 10704 h 10710"/>
              <a:gd name="connsiteX1" fmla="*/ 2591 w 10065"/>
              <a:gd name="connsiteY1" fmla="*/ 6051 h 10710"/>
              <a:gd name="connsiteX2" fmla="*/ 97 w 10065"/>
              <a:gd name="connsiteY2" fmla="*/ 0 h 10710"/>
              <a:gd name="connsiteX3" fmla="*/ 4662 w 10065"/>
              <a:gd name="connsiteY3" fmla="*/ 3759 h 10710"/>
              <a:gd name="connsiteX4" fmla="*/ 9983 w 10065"/>
              <a:gd name="connsiteY4" fmla="*/ 10704 h 10710"/>
              <a:gd name="connsiteX0" fmla="*/ 9983 w 9983"/>
              <a:gd name="connsiteY0" fmla="*/ 10704 h 10704"/>
              <a:gd name="connsiteX1" fmla="*/ 2591 w 9983"/>
              <a:gd name="connsiteY1" fmla="*/ 6051 h 10704"/>
              <a:gd name="connsiteX2" fmla="*/ 97 w 9983"/>
              <a:gd name="connsiteY2" fmla="*/ 0 h 10704"/>
              <a:gd name="connsiteX3" fmla="*/ 4662 w 9983"/>
              <a:gd name="connsiteY3" fmla="*/ 3759 h 10704"/>
              <a:gd name="connsiteX4" fmla="*/ 9983 w 9983"/>
              <a:gd name="connsiteY4" fmla="*/ 10704 h 10704"/>
              <a:gd name="connsiteX0" fmla="*/ 9976 w 9976"/>
              <a:gd name="connsiteY0" fmla="*/ 10000 h 10000"/>
              <a:gd name="connsiteX1" fmla="*/ 2571 w 9976"/>
              <a:gd name="connsiteY1" fmla="*/ 5653 h 10000"/>
              <a:gd name="connsiteX2" fmla="*/ 73 w 9976"/>
              <a:gd name="connsiteY2" fmla="*/ 0 h 10000"/>
              <a:gd name="connsiteX3" fmla="*/ 4646 w 9976"/>
              <a:gd name="connsiteY3" fmla="*/ 3512 h 10000"/>
              <a:gd name="connsiteX4" fmla="*/ 9976 w 9976"/>
              <a:gd name="connsiteY4" fmla="*/ 10000 h 10000"/>
              <a:gd name="connsiteX0" fmla="*/ 12330 w 12330"/>
              <a:gd name="connsiteY0" fmla="*/ 10167 h 10167"/>
              <a:gd name="connsiteX1" fmla="*/ 4907 w 12330"/>
              <a:gd name="connsiteY1" fmla="*/ 5820 h 10167"/>
              <a:gd name="connsiteX2" fmla="*/ 44 w 12330"/>
              <a:gd name="connsiteY2" fmla="*/ 0 h 10167"/>
              <a:gd name="connsiteX3" fmla="*/ 6987 w 12330"/>
              <a:gd name="connsiteY3" fmla="*/ 3679 h 10167"/>
              <a:gd name="connsiteX4" fmla="*/ 12330 w 12330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943 w 12286"/>
              <a:gd name="connsiteY3" fmla="*/ 3679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6156 w 12286"/>
              <a:gd name="connsiteY2" fmla="*/ 4081 h 10167"/>
              <a:gd name="connsiteX3" fmla="*/ 12286 w 12286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3030" h="10205">
                <a:moveTo>
                  <a:pt x="13030" y="10205"/>
                </a:moveTo>
                <a:cubicBezTo>
                  <a:pt x="-844" y="9738"/>
                  <a:pt x="11133" y="1343"/>
                  <a:pt x="0" y="0"/>
                </a:cubicBezTo>
                <a:cubicBezTo>
                  <a:pt x="15687" y="1132"/>
                  <a:pt x="1171" y="9279"/>
                  <a:pt x="13030" y="10205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6" name="Freeform 39"/>
          <xdr:cNvSpPr>
            <a:spLocks/>
          </xdr:cNvSpPr>
        </xdr:nvSpPr>
        <xdr:spPr bwMode="auto">
          <a:xfrm rot="20774483" flipH="1" flipV="1">
            <a:off x="7850821" y="3202632"/>
            <a:ext cx="198672" cy="226525"/>
          </a:xfrm>
          <a:custGeom>
            <a:avLst/>
            <a:gdLst>
              <a:gd name="T0" fmla="*/ 8 w 62"/>
              <a:gd name="T1" fmla="*/ 26 h 57"/>
              <a:gd name="T2" fmla="*/ 62 w 62"/>
              <a:gd name="T3" fmla="*/ 34 h 57"/>
              <a:gd name="T4" fmla="*/ 0 w 62"/>
              <a:gd name="T5" fmla="*/ 32 h 57"/>
              <a:gd name="T6" fmla="*/ 8 w 62"/>
              <a:gd name="T7" fmla="*/ 26 h 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62" h="57">
                <a:moveTo>
                  <a:pt x="8" y="26"/>
                </a:moveTo>
                <a:cubicBezTo>
                  <a:pt x="32" y="10"/>
                  <a:pt x="42" y="0"/>
                  <a:pt x="62" y="34"/>
                </a:cubicBezTo>
                <a:cubicBezTo>
                  <a:pt x="44" y="57"/>
                  <a:pt x="18" y="33"/>
                  <a:pt x="0" y="32"/>
                </a:cubicBezTo>
                <a:lnTo>
                  <a:pt x="8" y="26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7" name="Freeform 40"/>
          <xdr:cNvSpPr>
            <a:spLocks/>
          </xdr:cNvSpPr>
        </xdr:nvSpPr>
        <xdr:spPr bwMode="auto">
          <a:xfrm rot="1589944" flipH="1" flipV="1">
            <a:off x="7701862" y="3027781"/>
            <a:ext cx="214394" cy="263836"/>
          </a:xfrm>
          <a:custGeom>
            <a:avLst/>
            <a:gdLst>
              <a:gd name="T0" fmla="*/ 51 w 51"/>
              <a:gd name="T1" fmla="*/ 56 h 63"/>
              <a:gd name="T2" fmla="*/ 30 w 51"/>
              <a:gd name="T3" fmla="*/ 0 h 63"/>
              <a:gd name="T4" fmla="*/ 45 w 51"/>
              <a:gd name="T5" fmla="*/ 46 h 63"/>
              <a:gd name="T6" fmla="*/ 51 w 51"/>
              <a:gd name="T7" fmla="*/ 56 h 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1" h="63">
                <a:moveTo>
                  <a:pt x="51" y="56"/>
                </a:moveTo>
                <a:cubicBezTo>
                  <a:pt x="23" y="63"/>
                  <a:pt x="0" y="17"/>
                  <a:pt x="30" y="0"/>
                </a:cubicBezTo>
                <a:cubicBezTo>
                  <a:pt x="45" y="14"/>
                  <a:pt x="44" y="42"/>
                  <a:pt x="45" y="46"/>
                </a:cubicBezTo>
                <a:cubicBezTo>
                  <a:pt x="47" y="52"/>
                  <a:pt x="51" y="56"/>
                  <a:pt x="51" y="56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8" name="Freeform 41"/>
          <xdr:cNvSpPr>
            <a:spLocks/>
          </xdr:cNvSpPr>
        </xdr:nvSpPr>
        <xdr:spPr bwMode="auto">
          <a:xfrm rot="7925879" flipH="1" flipV="1">
            <a:off x="7927931" y="3400303"/>
            <a:ext cx="161417" cy="198170"/>
          </a:xfrm>
          <a:custGeom>
            <a:avLst/>
            <a:gdLst>
              <a:gd name="T0" fmla="*/ 28 w 49"/>
              <a:gd name="T1" fmla="*/ 55 h 62"/>
              <a:gd name="T2" fmla="*/ 25 w 49"/>
              <a:gd name="T3" fmla="*/ 0 h 62"/>
              <a:gd name="T4" fmla="*/ 19 w 49"/>
              <a:gd name="T5" fmla="*/ 62 h 62"/>
              <a:gd name="T6" fmla="*/ 28 w 49"/>
              <a:gd name="T7" fmla="*/ 55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49" h="62">
                <a:moveTo>
                  <a:pt x="28" y="55"/>
                </a:moveTo>
                <a:cubicBezTo>
                  <a:pt x="49" y="41"/>
                  <a:pt x="42" y="17"/>
                  <a:pt x="25" y="0"/>
                </a:cubicBezTo>
                <a:cubicBezTo>
                  <a:pt x="0" y="11"/>
                  <a:pt x="8" y="42"/>
                  <a:pt x="19" y="62"/>
                </a:cubicBezTo>
                <a:lnTo>
                  <a:pt x="28" y="55"/>
                </a:lnTo>
                <a:close/>
              </a:path>
            </a:pathLst>
          </a:custGeom>
          <a:solidFill>
            <a:srgbClr val="658E08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9" name="Freeform 49"/>
          <xdr:cNvSpPr>
            <a:spLocks/>
          </xdr:cNvSpPr>
        </xdr:nvSpPr>
        <xdr:spPr bwMode="auto">
          <a:xfrm rot="4721711" flipH="1">
            <a:off x="7361074" y="2994496"/>
            <a:ext cx="232935" cy="835618"/>
          </a:xfrm>
          <a:custGeom>
            <a:avLst/>
            <a:gdLst>
              <a:gd name="T0" fmla="*/ 63 w 66"/>
              <a:gd name="T1" fmla="*/ 309 h 309"/>
              <a:gd name="T2" fmla="*/ 62 w 66"/>
              <a:gd name="T3" fmla="*/ 309 h 309"/>
              <a:gd name="T4" fmla="*/ 46 w 66"/>
              <a:gd name="T5" fmla="*/ 246 h 309"/>
              <a:gd name="T6" fmla="*/ 47 w 66"/>
              <a:gd name="T7" fmla="*/ 234 h 309"/>
              <a:gd name="T8" fmla="*/ 48 w 66"/>
              <a:gd name="T9" fmla="*/ 217 h 309"/>
              <a:gd name="T10" fmla="*/ 47 w 66"/>
              <a:gd name="T11" fmla="*/ 159 h 309"/>
              <a:gd name="T12" fmla="*/ 29 w 66"/>
              <a:gd name="T13" fmla="*/ 112 h 309"/>
              <a:gd name="T14" fmla="*/ 14 w 66"/>
              <a:gd name="T15" fmla="*/ 77 h 309"/>
              <a:gd name="T16" fmla="*/ 24 w 66"/>
              <a:gd name="T17" fmla="*/ 0 h 309"/>
              <a:gd name="T18" fmla="*/ 27 w 66"/>
              <a:gd name="T19" fmla="*/ 2 h 309"/>
              <a:gd name="T20" fmla="*/ 26 w 66"/>
              <a:gd name="T21" fmla="*/ 6 h 309"/>
              <a:gd name="T22" fmla="*/ 20 w 66"/>
              <a:gd name="T23" fmla="*/ 76 h 309"/>
              <a:gd name="T24" fmla="*/ 34 w 66"/>
              <a:gd name="T25" fmla="*/ 108 h 309"/>
              <a:gd name="T26" fmla="*/ 53 w 66"/>
              <a:gd name="T27" fmla="*/ 157 h 309"/>
              <a:gd name="T28" fmla="*/ 54 w 66"/>
              <a:gd name="T29" fmla="*/ 217 h 309"/>
              <a:gd name="T30" fmla="*/ 53 w 66"/>
              <a:gd name="T31" fmla="*/ 234 h 309"/>
              <a:gd name="T32" fmla="*/ 52 w 66"/>
              <a:gd name="T33" fmla="*/ 247 h 309"/>
              <a:gd name="T34" fmla="*/ 63 w 66"/>
              <a:gd name="T35" fmla="*/ 303 h 309"/>
              <a:gd name="T36" fmla="*/ 65 w 66"/>
              <a:gd name="T37" fmla="*/ 307 h 309"/>
              <a:gd name="T38" fmla="*/ 63 w 66"/>
              <a:gd name="T39" fmla="*/ 309 h 309"/>
              <a:gd name="connsiteX0" fmla="*/ 8258 w 8620"/>
              <a:gd name="connsiteY0" fmla="*/ 10000 h 10000"/>
              <a:gd name="connsiteX1" fmla="*/ 8107 w 8620"/>
              <a:gd name="connsiteY1" fmla="*/ 10000 h 10000"/>
              <a:gd name="connsiteX2" fmla="*/ 5683 w 8620"/>
              <a:gd name="connsiteY2" fmla="*/ 7961 h 10000"/>
              <a:gd name="connsiteX3" fmla="*/ 5834 w 8620"/>
              <a:gd name="connsiteY3" fmla="*/ 7573 h 10000"/>
              <a:gd name="connsiteX4" fmla="*/ 5986 w 8620"/>
              <a:gd name="connsiteY4" fmla="*/ 7023 h 10000"/>
              <a:gd name="connsiteX5" fmla="*/ 5834 w 8620"/>
              <a:gd name="connsiteY5" fmla="*/ 5146 h 10000"/>
              <a:gd name="connsiteX6" fmla="*/ 3107 w 8620"/>
              <a:gd name="connsiteY6" fmla="*/ 3625 h 10000"/>
              <a:gd name="connsiteX7" fmla="*/ 834 w 8620"/>
              <a:gd name="connsiteY7" fmla="*/ 2492 h 10000"/>
              <a:gd name="connsiteX8" fmla="*/ 2349 w 8620"/>
              <a:gd name="connsiteY8" fmla="*/ 0 h 10000"/>
              <a:gd name="connsiteX9" fmla="*/ 2804 w 8620"/>
              <a:gd name="connsiteY9" fmla="*/ 65 h 10000"/>
              <a:gd name="connsiteX10" fmla="*/ 2652 w 8620"/>
              <a:gd name="connsiteY10" fmla="*/ 194 h 10000"/>
              <a:gd name="connsiteX11" fmla="*/ 3865 w 8620"/>
              <a:gd name="connsiteY11" fmla="*/ 3495 h 10000"/>
              <a:gd name="connsiteX12" fmla="*/ 6743 w 8620"/>
              <a:gd name="connsiteY12" fmla="*/ 5081 h 10000"/>
              <a:gd name="connsiteX13" fmla="*/ 6895 w 8620"/>
              <a:gd name="connsiteY13" fmla="*/ 7023 h 10000"/>
              <a:gd name="connsiteX14" fmla="*/ 6743 w 8620"/>
              <a:gd name="connsiteY14" fmla="*/ 7573 h 10000"/>
              <a:gd name="connsiteX15" fmla="*/ 6592 w 8620"/>
              <a:gd name="connsiteY15" fmla="*/ 7994 h 10000"/>
              <a:gd name="connsiteX16" fmla="*/ 8258 w 8620"/>
              <a:gd name="connsiteY16" fmla="*/ 9806 h 10000"/>
              <a:gd name="connsiteX17" fmla="*/ 8561 w 8620"/>
              <a:gd name="connsiteY17" fmla="*/ 9935 h 10000"/>
              <a:gd name="connsiteX18" fmla="*/ 8258 w 8620"/>
              <a:gd name="connsiteY18" fmla="*/ 10000 h 10000"/>
              <a:gd name="connsiteX0" fmla="*/ 9579 w 10000"/>
              <a:gd name="connsiteY0" fmla="*/ 10000 h 10000"/>
              <a:gd name="connsiteX1" fmla="*/ 9404 w 10000"/>
              <a:gd name="connsiteY1" fmla="*/ 10000 h 10000"/>
              <a:gd name="connsiteX2" fmla="*/ 6592 w 10000"/>
              <a:gd name="connsiteY2" fmla="*/ 7961 h 10000"/>
              <a:gd name="connsiteX3" fmla="*/ 6767 w 10000"/>
              <a:gd name="connsiteY3" fmla="*/ 7573 h 10000"/>
              <a:gd name="connsiteX4" fmla="*/ 6943 w 10000"/>
              <a:gd name="connsiteY4" fmla="*/ 7023 h 10000"/>
              <a:gd name="connsiteX5" fmla="*/ 6767 w 10000"/>
              <a:gd name="connsiteY5" fmla="*/ 5146 h 10000"/>
              <a:gd name="connsiteX6" fmla="*/ 3603 w 10000"/>
              <a:gd name="connsiteY6" fmla="*/ 3625 h 10000"/>
              <a:gd name="connsiteX7" fmla="*/ 967 w 10000"/>
              <a:gd name="connsiteY7" fmla="*/ 2492 h 10000"/>
              <a:gd name="connsiteX8" fmla="*/ 2724 w 10000"/>
              <a:gd name="connsiteY8" fmla="*/ 0 h 10000"/>
              <a:gd name="connsiteX9" fmla="*/ 3252 w 10000"/>
              <a:gd name="connsiteY9" fmla="*/ 65 h 10000"/>
              <a:gd name="connsiteX10" fmla="*/ 3076 w 10000"/>
              <a:gd name="connsiteY10" fmla="*/ 194 h 10000"/>
              <a:gd name="connsiteX11" fmla="*/ 7822 w 10000"/>
              <a:gd name="connsiteY11" fmla="*/ 5081 h 10000"/>
              <a:gd name="connsiteX12" fmla="*/ 7998 w 10000"/>
              <a:gd name="connsiteY12" fmla="*/ 7023 h 10000"/>
              <a:gd name="connsiteX13" fmla="*/ 7822 w 10000"/>
              <a:gd name="connsiteY13" fmla="*/ 7573 h 10000"/>
              <a:gd name="connsiteX14" fmla="*/ 7646 w 10000"/>
              <a:gd name="connsiteY14" fmla="*/ 7994 h 10000"/>
              <a:gd name="connsiteX15" fmla="*/ 9579 w 10000"/>
              <a:gd name="connsiteY15" fmla="*/ 9806 h 10000"/>
              <a:gd name="connsiteX16" fmla="*/ 9931 w 10000"/>
              <a:gd name="connsiteY16" fmla="*/ 9935 h 10000"/>
              <a:gd name="connsiteX17" fmla="*/ 9579 w 10000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3603 w 10492"/>
              <a:gd name="connsiteY6" fmla="*/ 3625 h 10000"/>
              <a:gd name="connsiteX7" fmla="*/ 967 w 10492"/>
              <a:gd name="connsiteY7" fmla="*/ 2492 h 10000"/>
              <a:gd name="connsiteX8" fmla="*/ 2724 w 10492"/>
              <a:gd name="connsiteY8" fmla="*/ 0 h 10000"/>
              <a:gd name="connsiteX9" fmla="*/ 3252 w 10492"/>
              <a:gd name="connsiteY9" fmla="*/ 65 h 10000"/>
              <a:gd name="connsiteX10" fmla="*/ 3076 w 10492"/>
              <a:gd name="connsiteY10" fmla="*/ 194 h 10000"/>
              <a:gd name="connsiteX11" fmla="*/ 10377 w 10492"/>
              <a:gd name="connsiteY11" fmla="*/ 4865 h 10000"/>
              <a:gd name="connsiteX12" fmla="*/ 7998 w 10492"/>
              <a:gd name="connsiteY12" fmla="*/ 7023 h 10000"/>
              <a:gd name="connsiteX13" fmla="*/ 7822 w 10492"/>
              <a:gd name="connsiteY13" fmla="*/ 7573 h 10000"/>
              <a:gd name="connsiteX14" fmla="*/ 7646 w 10492"/>
              <a:gd name="connsiteY14" fmla="*/ 7994 h 10000"/>
              <a:gd name="connsiteX15" fmla="*/ 9579 w 10492"/>
              <a:gd name="connsiteY15" fmla="*/ 9806 h 10000"/>
              <a:gd name="connsiteX16" fmla="*/ 9931 w 10492"/>
              <a:gd name="connsiteY16" fmla="*/ 9935 h 10000"/>
              <a:gd name="connsiteX17" fmla="*/ 9579 w 10492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967 w 10492"/>
              <a:gd name="connsiteY6" fmla="*/ 2492 h 10000"/>
              <a:gd name="connsiteX7" fmla="*/ 2724 w 10492"/>
              <a:gd name="connsiteY7" fmla="*/ 0 h 10000"/>
              <a:gd name="connsiteX8" fmla="*/ 3252 w 10492"/>
              <a:gd name="connsiteY8" fmla="*/ 65 h 10000"/>
              <a:gd name="connsiteX9" fmla="*/ 3076 w 10492"/>
              <a:gd name="connsiteY9" fmla="*/ 194 h 10000"/>
              <a:gd name="connsiteX10" fmla="*/ 10377 w 10492"/>
              <a:gd name="connsiteY10" fmla="*/ 4865 h 10000"/>
              <a:gd name="connsiteX11" fmla="*/ 7998 w 10492"/>
              <a:gd name="connsiteY11" fmla="*/ 7023 h 10000"/>
              <a:gd name="connsiteX12" fmla="*/ 7822 w 10492"/>
              <a:gd name="connsiteY12" fmla="*/ 7573 h 10000"/>
              <a:gd name="connsiteX13" fmla="*/ 7646 w 10492"/>
              <a:gd name="connsiteY13" fmla="*/ 7994 h 10000"/>
              <a:gd name="connsiteX14" fmla="*/ 9579 w 10492"/>
              <a:gd name="connsiteY14" fmla="*/ 9806 h 10000"/>
              <a:gd name="connsiteX15" fmla="*/ 9931 w 10492"/>
              <a:gd name="connsiteY15" fmla="*/ 9935 h 10000"/>
              <a:gd name="connsiteX16" fmla="*/ 9579 w 10492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7822 w 10865"/>
              <a:gd name="connsiteY12" fmla="*/ 7573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10387 w 10865"/>
              <a:gd name="connsiteY13" fmla="*/ 8389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5859 w 10865"/>
              <a:gd name="connsiteY0" fmla="*/ 10287 h 10287"/>
              <a:gd name="connsiteX1" fmla="*/ 9404 w 10865"/>
              <a:gd name="connsiteY1" fmla="*/ 10000 h 10287"/>
              <a:gd name="connsiteX2" fmla="*/ 6592 w 10865"/>
              <a:gd name="connsiteY2" fmla="*/ 7961 h 10287"/>
              <a:gd name="connsiteX3" fmla="*/ 6767 w 10865"/>
              <a:gd name="connsiteY3" fmla="*/ 7573 h 10287"/>
              <a:gd name="connsiteX4" fmla="*/ 6943 w 10865"/>
              <a:gd name="connsiteY4" fmla="*/ 7023 h 10287"/>
              <a:gd name="connsiteX5" fmla="*/ 6767 w 10865"/>
              <a:gd name="connsiteY5" fmla="*/ 5146 h 10287"/>
              <a:gd name="connsiteX6" fmla="*/ 967 w 10865"/>
              <a:gd name="connsiteY6" fmla="*/ 2492 h 10287"/>
              <a:gd name="connsiteX7" fmla="*/ 2724 w 10865"/>
              <a:gd name="connsiteY7" fmla="*/ 0 h 10287"/>
              <a:gd name="connsiteX8" fmla="*/ 3252 w 10865"/>
              <a:gd name="connsiteY8" fmla="*/ 65 h 10287"/>
              <a:gd name="connsiteX9" fmla="*/ 3076 w 10865"/>
              <a:gd name="connsiteY9" fmla="*/ 194 h 10287"/>
              <a:gd name="connsiteX10" fmla="*/ 10377 w 10865"/>
              <a:gd name="connsiteY10" fmla="*/ 4865 h 10287"/>
              <a:gd name="connsiteX11" fmla="*/ 10563 w 10865"/>
              <a:gd name="connsiteY11" fmla="*/ 6915 h 10287"/>
              <a:gd name="connsiteX12" fmla="*/ 10759 w 10865"/>
              <a:gd name="connsiteY12" fmla="*/ 7609 h 10287"/>
              <a:gd name="connsiteX13" fmla="*/ 10387 w 10865"/>
              <a:gd name="connsiteY13" fmla="*/ 8389 h 10287"/>
              <a:gd name="connsiteX14" fmla="*/ 9579 w 10865"/>
              <a:gd name="connsiteY14" fmla="*/ 9806 h 10287"/>
              <a:gd name="connsiteX15" fmla="*/ 9931 w 10865"/>
              <a:gd name="connsiteY15" fmla="*/ 9935 h 10287"/>
              <a:gd name="connsiteX16" fmla="*/ 5859 w 10865"/>
              <a:gd name="connsiteY16" fmla="*/ 10287 h 10287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9579 w 10865"/>
              <a:gd name="connsiteY14" fmla="*/ 9806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5859 w 10865"/>
              <a:gd name="connsiteY14" fmla="*/ 9051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5265"/>
              <a:gd name="connsiteY0" fmla="*/ 10287 h 10341"/>
              <a:gd name="connsiteX1" fmla="*/ 9404 w 15265"/>
              <a:gd name="connsiteY1" fmla="*/ 10000 h 10341"/>
              <a:gd name="connsiteX2" fmla="*/ 6592 w 15265"/>
              <a:gd name="connsiteY2" fmla="*/ 7961 h 10341"/>
              <a:gd name="connsiteX3" fmla="*/ 6767 w 15265"/>
              <a:gd name="connsiteY3" fmla="*/ 7573 h 10341"/>
              <a:gd name="connsiteX4" fmla="*/ 6943 w 15265"/>
              <a:gd name="connsiteY4" fmla="*/ 7023 h 10341"/>
              <a:gd name="connsiteX5" fmla="*/ 6767 w 15265"/>
              <a:gd name="connsiteY5" fmla="*/ 5146 h 10341"/>
              <a:gd name="connsiteX6" fmla="*/ 967 w 15265"/>
              <a:gd name="connsiteY6" fmla="*/ 2492 h 10341"/>
              <a:gd name="connsiteX7" fmla="*/ 2724 w 15265"/>
              <a:gd name="connsiteY7" fmla="*/ 0 h 10341"/>
              <a:gd name="connsiteX8" fmla="*/ 3252 w 15265"/>
              <a:gd name="connsiteY8" fmla="*/ 65 h 10341"/>
              <a:gd name="connsiteX9" fmla="*/ 3076 w 15265"/>
              <a:gd name="connsiteY9" fmla="*/ 194 h 10341"/>
              <a:gd name="connsiteX10" fmla="*/ 10377 w 15265"/>
              <a:gd name="connsiteY10" fmla="*/ 4865 h 10341"/>
              <a:gd name="connsiteX11" fmla="*/ 10563 w 15265"/>
              <a:gd name="connsiteY11" fmla="*/ 6915 h 10341"/>
              <a:gd name="connsiteX12" fmla="*/ 10759 w 15265"/>
              <a:gd name="connsiteY12" fmla="*/ 7609 h 10341"/>
              <a:gd name="connsiteX13" fmla="*/ 10387 w 15265"/>
              <a:gd name="connsiteY13" fmla="*/ 8389 h 10341"/>
              <a:gd name="connsiteX14" fmla="*/ 15257 w 15265"/>
              <a:gd name="connsiteY14" fmla="*/ 9806 h 10341"/>
              <a:gd name="connsiteX15" fmla="*/ 4449 w 15265"/>
              <a:gd name="connsiteY15" fmla="*/ 9430 h 10341"/>
              <a:gd name="connsiteX16" fmla="*/ 5859 w 15265"/>
              <a:gd name="connsiteY16" fmla="*/ 10287 h 10341"/>
              <a:gd name="connsiteX0" fmla="*/ 5859 w 15257"/>
              <a:gd name="connsiteY0" fmla="*/ 10287 h 10341"/>
              <a:gd name="connsiteX1" fmla="*/ 9404 w 15257"/>
              <a:gd name="connsiteY1" fmla="*/ 10000 h 10341"/>
              <a:gd name="connsiteX2" fmla="*/ 6592 w 15257"/>
              <a:gd name="connsiteY2" fmla="*/ 7961 h 10341"/>
              <a:gd name="connsiteX3" fmla="*/ 6767 w 15257"/>
              <a:gd name="connsiteY3" fmla="*/ 7573 h 10341"/>
              <a:gd name="connsiteX4" fmla="*/ 6943 w 15257"/>
              <a:gd name="connsiteY4" fmla="*/ 7023 h 10341"/>
              <a:gd name="connsiteX5" fmla="*/ 6767 w 15257"/>
              <a:gd name="connsiteY5" fmla="*/ 5146 h 10341"/>
              <a:gd name="connsiteX6" fmla="*/ 967 w 15257"/>
              <a:gd name="connsiteY6" fmla="*/ 2492 h 10341"/>
              <a:gd name="connsiteX7" fmla="*/ 2724 w 15257"/>
              <a:gd name="connsiteY7" fmla="*/ 0 h 10341"/>
              <a:gd name="connsiteX8" fmla="*/ 3252 w 15257"/>
              <a:gd name="connsiteY8" fmla="*/ 65 h 10341"/>
              <a:gd name="connsiteX9" fmla="*/ 3076 w 15257"/>
              <a:gd name="connsiteY9" fmla="*/ 194 h 10341"/>
              <a:gd name="connsiteX10" fmla="*/ 10377 w 15257"/>
              <a:gd name="connsiteY10" fmla="*/ 4865 h 10341"/>
              <a:gd name="connsiteX11" fmla="*/ 10563 w 15257"/>
              <a:gd name="connsiteY11" fmla="*/ 6915 h 10341"/>
              <a:gd name="connsiteX12" fmla="*/ 10759 w 15257"/>
              <a:gd name="connsiteY12" fmla="*/ 7609 h 10341"/>
              <a:gd name="connsiteX13" fmla="*/ 10387 w 15257"/>
              <a:gd name="connsiteY13" fmla="*/ 8389 h 10341"/>
              <a:gd name="connsiteX14" fmla="*/ 15257 w 15257"/>
              <a:gd name="connsiteY14" fmla="*/ 9806 h 10341"/>
              <a:gd name="connsiteX15" fmla="*/ 14354 w 15257"/>
              <a:gd name="connsiteY15" fmla="*/ 10275 h 10341"/>
              <a:gd name="connsiteX16" fmla="*/ 4449 w 15257"/>
              <a:gd name="connsiteY16" fmla="*/ 9430 h 10341"/>
              <a:gd name="connsiteX17" fmla="*/ 5859 w 15257"/>
              <a:gd name="connsiteY17" fmla="*/ 10287 h 10341"/>
              <a:gd name="connsiteX0" fmla="*/ 5859 w 15257"/>
              <a:gd name="connsiteY0" fmla="*/ 10287 h 18996"/>
              <a:gd name="connsiteX1" fmla="*/ 9404 w 15257"/>
              <a:gd name="connsiteY1" fmla="*/ 10000 h 18996"/>
              <a:gd name="connsiteX2" fmla="*/ 6592 w 15257"/>
              <a:gd name="connsiteY2" fmla="*/ 7961 h 18996"/>
              <a:gd name="connsiteX3" fmla="*/ 6767 w 15257"/>
              <a:gd name="connsiteY3" fmla="*/ 7573 h 18996"/>
              <a:gd name="connsiteX4" fmla="*/ 6943 w 15257"/>
              <a:gd name="connsiteY4" fmla="*/ 7023 h 18996"/>
              <a:gd name="connsiteX5" fmla="*/ 6767 w 15257"/>
              <a:gd name="connsiteY5" fmla="*/ 5146 h 18996"/>
              <a:gd name="connsiteX6" fmla="*/ 967 w 15257"/>
              <a:gd name="connsiteY6" fmla="*/ 2492 h 18996"/>
              <a:gd name="connsiteX7" fmla="*/ 2724 w 15257"/>
              <a:gd name="connsiteY7" fmla="*/ 0 h 18996"/>
              <a:gd name="connsiteX8" fmla="*/ 3252 w 15257"/>
              <a:gd name="connsiteY8" fmla="*/ 65 h 18996"/>
              <a:gd name="connsiteX9" fmla="*/ 3076 w 15257"/>
              <a:gd name="connsiteY9" fmla="*/ 194 h 18996"/>
              <a:gd name="connsiteX10" fmla="*/ 10377 w 15257"/>
              <a:gd name="connsiteY10" fmla="*/ 4865 h 18996"/>
              <a:gd name="connsiteX11" fmla="*/ 10563 w 15257"/>
              <a:gd name="connsiteY11" fmla="*/ 6915 h 18996"/>
              <a:gd name="connsiteX12" fmla="*/ 10759 w 15257"/>
              <a:gd name="connsiteY12" fmla="*/ 7609 h 18996"/>
              <a:gd name="connsiteX13" fmla="*/ 10387 w 15257"/>
              <a:gd name="connsiteY13" fmla="*/ 8389 h 18996"/>
              <a:gd name="connsiteX14" fmla="*/ 15257 w 15257"/>
              <a:gd name="connsiteY14" fmla="*/ 9806 h 18996"/>
              <a:gd name="connsiteX15" fmla="*/ 14354 w 15257"/>
              <a:gd name="connsiteY15" fmla="*/ 10275 h 18996"/>
              <a:gd name="connsiteX16" fmla="*/ 11823 w 15257"/>
              <a:gd name="connsiteY16" fmla="*/ 18996 h 18996"/>
              <a:gd name="connsiteX17" fmla="*/ 5859 w 15257"/>
              <a:gd name="connsiteY17" fmla="*/ 10287 h 18996"/>
              <a:gd name="connsiteX0" fmla="*/ 5859 w 15257"/>
              <a:gd name="connsiteY0" fmla="*/ 10287 h 10328"/>
              <a:gd name="connsiteX1" fmla="*/ 9404 w 15257"/>
              <a:gd name="connsiteY1" fmla="*/ 10000 h 10328"/>
              <a:gd name="connsiteX2" fmla="*/ 6592 w 15257"/>
              <a:gd name="connsiteY2" fmla="*/ 7961 h 10328"/>
              <a:gd name="connsiteX3" fmla="*/ 6767 w 15257"/>
              <a:gd name="connsiteY3" fmla="*/ 7573 h 10328"/>
              <a:gd name="connsiteX4" fmla="*/ 6943 w 15257"/>
              <a:gd name="connsiteY4" fmla="*/ 7023 h 10328"/>
              <a:gd name="connsiteX5" fmla="*/ 6767 w 15257"/>
              <a:gd name="connsiteY5" fmla="*/ 5146 h 10328"/>
              <a:gd name="connsiteX6" fmla="*/ 967 w 15257"/>
              <a:gd name="connsiteY6" fmla="*/ 2492 h 10328"/>
              <a:gd name="connsiteX7" fmla="*/ 2724 w 15257"/>
              <a:gd name="connsiteY7" fmla="*/ 0 h 10328"/>
              <a:gd name="connsiteX8" fmla="*/ 3252 w 15257"/>
              <a:gd name="connsiteY8" fmla="*/ 65 h 10328"/>
              <a:gd name="connsiteX9" fmla="*/ 3076 w 15257"/>
              <a:gd name="connsiteY9" fmla="*/ 194 h 10328"/>
              <a:gd name="connsiteX10" fmla="*/ 10377 w 15257"/>
              <a:gd name="connsiteY10" fmla="*/ 4865 h 10328"/>
              <a:gd name="connsiteX11" fmla="*/ 10563 w 15257"/>
              <a:gd name="connsiteY11" fmla="*/ 6915 h 10328"/>
              <a:gd name="connsiteX12" fmla="*/ 10759 w 15257"/>
              <a:gd name="connsiteY12" fmla="*/ 7609 h 10328"/>
              <a:gd name="connsiteX13" fmla="*/ 10387 w 15257"/>
              <a:gd name="connsiteY13" fmla="*/ 8389 h 10328"/>
              <a:gd name="connsiteX14" fmla="*/ 15257 w 15257"/>
              <a:gd name="connsiteY14" fmla="*/ 9806 h 10328"/>
              <a:gd name="connsiteX15" fmla="*/ 14354 w 15257"/>
              <a:gd name="connsiteY15" fmla="*/ 10275 h 10328"/>
              <a:gd name="connsiteX16" fmla="*/ 5859 w 15257"/>
              <a:gd name="connsiteY16" fmla="*/ 10287 h 10328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09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81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7094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387 w 15257"/>
              <a:gd name="connsiteY11" fmla="*/ 8389 h 10303"/>
              <a:gd name="connsiteX12" fmla="*/ 15257 w 15257"/>
              <a:gd name="connsiteY12" fmla="*/ 9806 h 10303"/>
              <a:gd name="connsiteX13" fmla="*/ 14354 w 15257"/>
              <a:gd name="connsiteY13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943 w 15257"/>
              <a:gd name="connsiteY3" fmla="*/ 7023 h 10303"/>
              <a:gd name="connsiteX4" fmla="*/ 6767 w 15257"/>
              <a:gd name="connsiteY4" fmla="*/ 5146 h 10303"/>
              <a:gd name="connsiteX5" fmla="*/ 967 w 15257"/>
              <a:gd name="connsiteY5" fmla="*/ 2492 h 10303"/>
              <a:gd name="connsiteX6" fmla="*/ 2724 w 15257"/>
              <a:gd name="connsiteY6" fmla="*/ 0 h 10303"/>
              <a:gd name="connsiteX7" fmla="*/ 3252 w 15257"/>
              <a:gd name="connsiteY7" fmla="*/ 65 h 10303"/>
              <a:gd name="connsiteX8" fmla="*/ 3076 w 15257"/>
              <a:gd name="connsiteY8" fmla="*/ 194 h 10303"/>
              <a:gd name="connsiteX9" fmla="*/ 10377 w 15257"/>
              <a:gd name="connsiteY9" fmla="*/ 4865 h 10303"/>
              <a:gd name="connsiteX10" fmla="*/ 10387 w 15257"/>
              <a:gd name="connsiteY10" fmla="*/ 8389 h 10303"/>
              <a:gd name="connsiteX11" fmla="*/ 15257 w 15257"/>
              <a:gd name="connsiteY11" fmla="*/ 9806 h 10303"/>
              <a:gd name="connsiteX12" fmla="*/ 14354 w 15257"/>
              <a:gd name="connsiteY12" fmla="*/ 10275 h 10303"/>
              <a:gd name="connsiteX0" fmla="*/ 14354 w 15257"/>
              <a:gd name="connsiteY0" fmla="*/ 10275 h 10353"/>
              <a:gd name="connsiteX1" fmla="*/ 9404 w 15257"/>
              <a:gd name="connsiteY1" fmla="*/ 10000 h 10353"/>
              <a:gd name="connsiteX2" fmla="*/ 6943 w 15257"/>
              <a:gd name="connsiteY2" fmla="*/ 7023 h 10353"/>
              <a:gd name="connsiteX3" fmla="*/ 6767 w 15257"/>
              <a:gd name="connsiteY3" fmla="*/ 5146 h 10353"/>
              <a:gd name="connsiteX4" fmla="*/ 967 w 15257"/>
              <a:gd name="connsiteY4" fmla="*/ 2492 h 10353"/>
              <a:gd name="connsiteX5" fmla="*/ 2724 w 15257"/>
              <a:gd name="connsiteY5" fmla="*/ 0 h 10353"/>
              <a:gd name="connsiteX6" fmla="*/ 3252 w 15257"/>
              <a:gd name="connsiteY6" fmla="*/ 65 h 10353"/>
              <a:gd name="connsiteX7" fmla="*/ 3076 w 15257"/>
              <a:gd name="connsiteY7" fmla="*/ 194 h 10353"/>
              <a:gd name="connsiteX8" fmla="*/ 10377 w 15257"/>
              <a:gd name="connsiteY8" fmla="*/ 4865 h 10353"/>
              <a:gd name="connsiteX9" fmla="*/ 10387 w 15257"/>
              <a:gd name="connsiteY9" fmla="*/ 8389 h 10353"/>
              <a:gd name="connsiteX10" fmla="*/ 15257 w 15257"/>
              <a:gd name="connsiteY10" fmla="*/ 9806 h 10353"/>
              <a:gd name="connsiteX11" fmla="*/ 14354 w 15257"/>
              <a:gd name="connsiteY11" fmla="*/ 10275 h 10353"/>
              <a:gd name="connsiteX0" fmla="*/ 14354 w 14359"/>
              <a:gd name="connsiteY0" fmla="*/ 10275 h 10450"/>
              <a:gd name="connsiteX1" fmla="*/ 9404 w 14359"/>
              <a:gd name="connsiteY1" fmla="*/ 10000 h 10450"/>
              <a:gd name="connsiteX2" fmla="*/ 6943 w 14359"/>
              <a:gd name="connsiteY2" fmla="*/ 7023 h 10450"/>
              <a:gd name="connsiteX3" fmla="*/ 6767 w 14359"/>
              <a:gd name="connsiteY3" fmla="*/ 5146 h 10450"/>
              <a:gd name="connsiteX4" fmla="*/ 967 w 14359"/>
              <a:gd name="connsiteY4" fmla="*/ 2492 h 10450"/>
              <a:gd name="connsiteX5" fmla="*/ 2724 w 14359"/>
              <a:gd name="connsiteY5" fmla="*/ 0 h 10450"/>
              <a:gd name="connsiteX6" fmla="*/ 3252 w 14359"/>
              <a:gd name="connsiteY6" fmla="*/ 65 h 10450"/>
              <a:gd name="connsiteX7" fmla="*/ 3076 w 14359"/>
              <a:gd name="connsiteY7" fmla="*/ 194 h 10450"/>
              <a:gd name="connsiteX8" fmla="*/ 10377 w 14359"/>
              <a:gd name="connsiteY8" fmla="*/ 4865 h 10450"/>
              <a:gd name="connsiteX9" fmla="*/ 10387 w 14359"/>
              <a:gd name="connsiteY9" fmla="*/ 8389 h 10450"/>
              <a:gd name="connsiteX10" fmla="*/ 14354 w 14359"/>
              <a:gd name="connsiteY10" fmla="*/ 10275 h 1045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3076 w 14359"/>
              <a:gd name="connsiteY7" fmla="*/ 194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5211 w 14359"/>
              <a:gd name="connsiteY7" fmla="*/ 408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10377 w 14359"/>
              <a:gd name="connsiteY7" fmla="*/ 4865 h 10340"/>
              <a:gd name="connsiteX8" fmla="*/ 10387 w 14359"/>
              <a:gd name="connsiteY8" fmla="*/ 8389 h 10340"/>
              <a:gd name="connsiteX9" fmla="*/ 14354 w 14359"/>
              <a:gd name="connsiteY9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10377 w 14359"/>
              <a:gd name="connsiteY6" fmla="*/ 4865 h 10340"/>
              <a:gd name="connsiteX7" fmla="*/ 10387 w 14359"/>
              <a:gd name="connsiteY7" fmla="*/ 8389 h 10340"/>
              <a:gd name="connsiteX8" fmla="*/ 14354 w 14359"/>
              <a:gd name="connsiteY8" fmla="*/ 10275 h 10340"/>
              <a:gd name="connsiteX0" fmla="*/ 11693 w 11698"/>
              <a:gd name="connsiteY0" fmla="*/ 10275 h 10340"/>
              <a:gd name="connsiteX1" fmla="*/ 5385 w 11698"/>
              <a:gd name="connsiteY1" fmla="*/ 9392 h 10340"/>
              <a:gd name="connsiteX2" fmla="*/ 4282 w 11698"/>
              <a:gd name="connsiteY2" fmla="*/ 7023 h 10340"/>
              <a:gd name="connsiteX3" fmla="*/ 4106 w 11698"/>
              <a:gd name="connsiteY3" fmla="*/ 5146 h 10340"/>
              <a:gd name="connsiteX4" fmla="*/ 63 w 11698"/>
              <a:gd name="connsiteY4" fmla="*/ 0 h 10340"/>
              <a:gd name="connsiteX5" fmla="*/ 7716 w 11698"/>
              <a:gd name="connsiteY5" fmla="*/ 4865 h 10340"/>
              <a:gd name="connsiteX6" fmla="*/ 7726 w 11698"/>
              <a:gd name="connsiteY6" fmla="*/ 8389 h 10340"/>
              <a:gd name="connsiteX7" fmla="*/ 11693 w 11698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8069 w 12051"/>
              <a:gd name="connsiteY5" fmla="*/ 4865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4981 w 12051"/>
              <a:gd name="connsiteY5" fmla="*/ 3759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55"/>
              <a:gd name="connsiteX1" fmla="*/ 5738 w 12051"/>
              <a:gd name="connsiteY1" fmla="*/ 9392 h 10355"/>
              <a:gd name="connsiteX2" fmla="*/ 3091 w 12051"/>
              <a:gd name="connsiteY2" fmla="*/ 5953 h 10355"/>
              <a:gd name="connsiteX3" fmla="*/ 567 w 12051"/>
              <a:gd name="connsiteY3" fmla="*/ 2470 h 10355"/>
              <a:gd name="connsiteX4" fmla="*/ 416 w 12051"/>
              <a:gd name="connsiteY4" fmla="*/ 0 h 10355"/>
              <a:gd name="connsiteX5" fmla="*/ 4981 w 12051"/>
              <a:gd name="connsiteY5" fmla="*/ 3759 h 10355"/>
              <a:gd name="connsiteX6" fmla="*/ 8079 w 12051"/>
              <a:gd name="connsiteY6" fmla="*/ 8389 h 10355"/>
              <a:gd name="connsiteX7" fmla="*/ 12046 w 12051"/>
              <a:gd name="connsiteY7" fmla="*/ 10275 h 10355"/>
              <a:gd name="connsiteX0" fmla="*/ 12046 w 12051"/>
              <a:gd name="connsiteY0" fmla="*/ 10275 h 10275"/>
              <a:gd name="connsiteX1" fmla="*/ 3091 w 12051"/>
              <a:gd name="connsiteY1" fmla="*/ 5953 h 10275"/>
              <a:gd name="connsiteX2" fmla="*/ 567 w 12051"/>
              <a:gd name="connsiteY2" fmla="*/ 2470 h 10275"/>
              <a:gd name="connsiteX3" fmla="*/ 416 w 12051"/>
              <a:gd name="connsiteY3" fmla="*/ 0 h 10275"/>
              <a:gd name="connsiteX4" fmla="*/ 4981 w 12051"/>
              <a:gd name="connsiteY4" fmla="*/ 3759 h 10275"/>
              <a:gd name="connsiteX5" fmla="*/ 8079 w 12051"/>
              <a:gd name="connsiteY5" fmla="*/ 8389 h 10275"/>
              <a:gd name="connsiteX6" fmla="*/ 12046 w 12051"/>
              <a:gd name="connsiteY6" fmla="*/ 10275 h 10275"/>
              <a:gd name="connsiteX0" fmla="*/ 12046 w 12054"/>
              <a:gd name="connsiteY0" fmla="*/ 10275 h 10275"/>
              <a:gd name="connsiteX1" fmla="*/ 3091 w 12054"/>
              <a:gd name="connsiteY1" fmla="*/ 5953 h 10275"/>
              <a:gd name="connsiteX2" fmla="*/ 567 w 12054"/>
              <a:gd name="connsiteY2" fmla="*/ 2470 h 10275"/>
              <a:gd name="connsiteX3" fmla="*/ 416 w 12054"/>
              <a:gd name="connsiteY3" fmla="*/ 0 h 10275"/>
              <a:gd name="connsiteX4" fmla="*/ 4981 w 12054"/>
              <a:gd name="connsiteY4" fmla="*/ 3759 h 10275"/>
              <a:gd name="connsiteX5" fmla="*/ 9237 w 12054"/>
              <a:gd name="connsiteY5" fmla="*/ 8139 h 10275"/>
              <a:gd name="connsiteX6" fmla="*/ 12046 w 12054"/>
              <a:gd name="connsiteY6" fmla="*/ 10275 h 10275"/>
              <a:gd name="connsiteX0" fmla="*/ 12046 w 14174"/>
              <a:gd name="connsiteY0" fmla="*/ 10275 h 10558"/>
              <a:gd name="connsiteX1" fmla="*/ 3091 w 14174"/>
              <a:gd name="connsiteY1" fmla="*/ 5953 h 10558"/>
              <a:gd name="connsiteX2" fmla="*/ 567 w 14174"/>
              <a:gd name="connsiteY2" fmla="*/ 2470 h 10558"/>
              <a:gd name="connsiteX3" fmla="*/ 416 w 14174"/>
              <a:gd name="connsiteY3" fmla="*/ 0 h 10558"/>
              <a:gd name="connsiteX4" fmla="*/ 4981 w 14174"/>
              <a:gd name="connsiteY4" fmla="*/ 3759 h 10558"/>
              <a:gd name="connsiteX5" fmla="*/ 9237 w 14174"/>
              <a:gd name="connsiteY5" fmla="*/ 8139 h 10558"/>
              <a:gd name="connsiteX6" fmla="*/ 12046 w 14174"/>
              <a:gd name="connsiteY6" fmla="*/ 10275 h 10558"/>
              <a:gd name="connsiteX0" fmla="*/ 12046 w 12150"/>
              <a:gd name="connsiteY0" fmla="*/ 10275 h 10275"/>
              <a:gd name="connsiteX1" fmla="*/ 3091 w 12150"/>
              <a:gd name="connsiteY1" fmla="*/ 5953 h 10275"/>
              <a:gd name="connsiteX2" fmla="*/ 567 w 12150"/>
              <a:gd name="connsiteY2" fmla="*/ 2470 h 10275"/>
              <a:gd name="connsiteX3" fmla="*/ 416 w 12150"/>
              <a:gd name="connsiteY3" fmla="*/ 0 h 10275"/>
              <a:gd name="connsiteX4" fmla="*/ 4981 w 12150"/>
              <a:gd name="connsiteY4" fmla="*/ 3759 h 10275"/>
              <a:gd name="connsiteX5" fmla="*/ 9237 w 12150"/>
              <a:gd name="connsiteY5" fmla="*/ 8139 h 10275"/>
              <a:gd name="connsiteX6" fmla="*/ 12046 w 12150"/>
              <a:gd name="connsiteY6" fmla="*/ 10275 h 10275"/>
              <a:gd name="connsiteX0" fmla="*/ 12046 w 12101"/>
              <a:gd name="connsiteY0" fmla="*/ 10275 h 10275"/>
              <a:gd name="connsiteX1" fmla="*/ 3091 w 12101"/>
              <a:gd name="connsiteY1" fmla="*/ 5953 h 10275"/>
              <a:gd name="connsiteX2" fmla="*/ 567 w 12101"/>
              <a:gd name="connsiteY2" fmla="*/ 2470 h 10275"/>
              <a:gd name="connsiteX3" fmla="*/ 416 w 12101"/>
              <a:gd name="connsiteY3" fmla="*/ 0 h 10275"/>
              <a:gd name="connsiteX4" fmla="*/ 4981 w 12101"/>
              <a:gd name="connsiteY4" fmla="*/ 3759 h 10275"/>
              <a:gd name="connsiteX5" fmla="*/ 6318 w 12101"/>
              <a:gd name="connsiteY5" fmla="*/ 6602 h 10275"/>
              <a:gd name="connsiteX6" fmla="*/ 12046 w 12101"/>
              <a:gd name="connsiteY6" fmla="*/ 10275 h 10275"/>
              <a:gd name="connsiteX0" fmla="*/ 10302 w 10379"/>
              <a:gd name="connsiteY0" fmla="*/ 10704 h 10704"/>
              <a:gd name="connsiteX1" fmla="*/ 3091 w 10379"/>
              <a:gd name="connsiteY1" fmla="*/ 5953 h 10704"/>
              <a:gd name="connsiteX2" fmla="*/ 567 w 10379"/>
              <a:gd name="connsiteY2" fmla="*/ 2470 h 10704"/>
              <a:gd name="connsiteX3" fmla="*/ 416 w 10379"/>
              <a:gd name="connsiteY3" fmla="*/ 0 h 10704"/>
              <a:gd name="connsiteX4" fmla="*/ 4981 w 10379"/>
              <a:gd name="connsiteY4" fmla="*/ 3759 h 10704"/>
              <a:gd name="connsiteX5" fmla="*/ 6318 w 10379"/>
              <a:gd name="connsiteY5" fmla="*/ 6602 h 10704"/>
              <a:gd name="connsiteX6" fmla="*/ 10302 w 10379"/>
              <a:gd name="connsiteY6" fmla="*/ 10704 h 10704"/>
              <a:gd name="connsiteX0" fmla="*/ 10302 w 10379"/>
              <a:gd name="connsiteY0" fmla="*/ 10704 h 10704"/>
              <a:gd name="connsiteX1" fmla="*/ 567 w 10379"/>
              <a:gd name="connsiteY1" fmla="*/ 2470 h 10704"/>
              <a:gd name="connsiteX2" fmla="*/ 416 w 10379"/>
              <a:gd name="connsiteY2" fmla="*/ 0 h 10704"/>
              <a:gd name="connsiteX3" fmla="*/ 4981 w 10379"/>
              <a:gd name="connsiteY3" fmla="*/ 3759 h 10704"/>
              <a:gd name="connsiteX4" fmla="*/ 6318 w 10379"/>
              <a:gd name="connsiteY4" fmla="*/ 6602 h 10704"/>
              <a:gd name="connsiteX5" fmla="*/ 10302 w 10379"/>
              <a:gd name="connsiteY5" fmla="*/ 10704 h 10704"/>
              <a:gd name="connsiteX0" fmla="*/ 10302 w 12564"/>
              <a:gd name="connsiteY0" fmla="*/ 10704 h 11091"/>
              <a:gd name="connsiteX1" fmla="*/ 567 w 12564"/>
              <a:gd name="connsiteY1" fmla="*/ 2470 h 11091"/>
              <a:gd name="connsiteX2" fmla="*/ 416 w 12564"/>
              <a:gd name="connsiteY2" fmla="*/ 0 h 11091"/>
              <a:gd name="connsiteX3" fmla="*/ 4981 w 12564"/>
              <a:gd name="connsiteY3" fmla="*/ 3759 h 11091"/>
              <a:gd name="connsiteX4" fmla="*/ 6318 w 12564"/>
              <a:gd name="connsiteY4" fmla="*/ 6602 h 11091"/>
              <a:gd name="connsiteX5" fmla="*/ 10302 w 12564"/>
              <a:gd name="connsiteY5" fmla="*/ 10704 h 11091"/>
              <a:gd name="connsiteX0" fmla="*/ 10302 w 10302"/>
              <a:gd name="connsiteY0" fmla="*/ 10704 h 10704"/>
              <a:gd name="connsiteX1" fmla="*/ 567 w 10302"/>
              <a:gd name="connsiteY1" fmla="*/ 2470 h 10704"/>
              <a:gd name="connsiteX2" fmla="*/ 416 w 10302"/>
              <a:gd name="connsiteY2" fmla="*/ 0 h 10704"/>
              <a:gd name="connsiteX3" fmla="*/ 4981 w 10302"/>
              <a:gd name="connsiteY3" fmla="*/ 3759 h 10704"/>
              <a:gd name="connsiteX4" fmla="*/ 6318 w 10302"/>
              <a:gd name="connsiteY4" fmla="*/ 6602 h 10704"/>
              <a:gd name="connsiteX5" fmla="*/ 10302 w 10302"/>
              <a:gd name="connsiteY5" fmla="*/ 10704 h 10704"/>
              <a:gd name="connsiteX0" fmla="*/ 10302 w 10384"/>
              <a:gd name="connsiteY0" fmla="*/ 10704 h 10710"/>
              <a:gd name="connsiteX1" fmla="*/ 567 w 10384"/>
              <a:gd name="connsiteY1" fmla="*/ 2470 h 10710"/>
              <a:gd name="connsiteX2" fmla="*/ 416 w 10384"/>
              <a:gd name="connsiteY2" fmla="*/ 0 h 10710"/>
              <a:gd name="connsiteX3" fmla="*/ 4981 w 10384"/>
              <a:gd name="connsiteY3" fmla="*/ 3759 h 10710"/>
              <a:gd name="connsiteX4" fmla="*/ 10302 w 10384"/>
              <a:gd name="connsiteY4" fmla="*/ 10704 h 10710"/>
              <a:gd name="connsiteX0" fmla="*/ 9983 w 10065"/>
              <a:gd name="connsiteY0" fmla="*/ 10704 h 10710"/>
              <a:gd name="connsiteX1" fmla="*/ 2591 w 10065"/>
              <a:gd name="connsiteY1" fmla="*/ 6051 h 10710"/>
              <a:gd name="connsiteX2" fmla="*/ 97 w 10065"/>
              <a:gd name="connsiteY2" fmla="*/ 0 h 10710"/>
              <a:gd name="connsiteX3" fmla="*/ 4662 w 10065"/>
              <a:gd name="connsiteY3" fmla="*/ 3759 h 10710"/>
              <a:gd name="connsiteX4" fmla="*/ 9983 w 10065"/>
              <a:gd name="connsiteY4" fmla="*/ 10704 h 10710"/>
              <a:gd name="connsiteX0" fmla="*/ 9983 w 9983"/>
              <a:gd name="connsiteY0" fmla="*/ 10704 h 10704"/>
              <a:gd name="connsiteX1" fmla="*/ 2591 w 9983"/>
              <a:gd name="connsiteY1" fmla="*/ 6051 h 10704"/>
              <a:gd name="connsiteX2" fmla="*/ 97 w 9983"/>
              <a:gd name="connsiteY2" fmla="*/ 0 h 10704"/>
              <a:gd name="connsiteX3" fmla="*/ 4662 w 9983"/>
              <a:gd name="connsiteY3" fmla="*/ 3759 h 10704"/>
              <a:gd name="connsiteX4" fmla="*/ 9983 w 9983"/>
              <a:gd name="connsiteY4" fmla="*/ 10704 h 10704"/>
              <a:gd name="connsiteX0" fmla="*/ 9976 w 9976"/>
              <a:gd name="connsiteY0" fmla="*/ 10000 h 10000"/>
              <a:gd name="connsiteX1" fmla="*/ 2571 w 9976"/>
              <a:gd name="connsiteY1" fmla="*/ 5653 h 10000"/>
              <a:gd name="connsiteX2" fmla="*/ 73 w 9976"/>
              <a:gd name="connsiteY2" fmla="*/ 0 h 10000"/>
              <a:gd name="connsiteX3" fmla="*/ 4646 w 9976"/>
              <a:gd name="connsiteY3" fmla="*/ 3512 h 10000"/>
              <a:gd name="connsiteX4" fmla="*/ 9976 w 9976"/>
              <a:gd name="connsiteY4" fmla="*/ 10000 h 10000"/>
              <a:gd name="connsiteX0" fmla="*/ 12330 w 12330"/>
              <a:gd name="connsiteY0" fmla="*/ 10167 h 10167"/>
              <a:gd name="connsiteX1" fmla="*/ 4907 w 12330"/>
              <a:gd name="connsiteY1" fmla="*/ 5820 h 10167"/>
              <a:gd name="connsiteX2" fmla="*/ 44 w 12330"/>
              <a:gd name="connsiteY2" fmla="*/ 0 h 10167"/>
              <a:gd name="connsiteX3" fmla="*/ 6987 w 12330"/>
              <a:gd name="connsiteY3" fmla="*/ 3679 h 10167"/>
              <a:gd name="connsiteX4" fmla="*/ 12330 w 12330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943 w 12286"/>
              <a:gd name="connsiteY3" fmla="*/ 3679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6156 w 12286"/>
              <a:gd name="connsiteY2" fmla="*/ 4081 h 10167"/>
              <a:gd name="connsiteX3" fmla="*/ 12286 w 12286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0805 w 10805"/>
              <a:gd name="connsiteY0" fmla="*/ 11154 h 11154"/>
              <a:gd name="connsiteX1" fmla="*/ 0 w 10805"/>
              <a:gd name="connsiteY1" fmla="*/ 0 h 11154"/>
              <a:gd name="connsiteX2" fmla="*/ 10805 w 10805"/>
              <a:gd name="connsiteY2" fmla="*/ 11154 h 11154"/>
              <a:gd name="connsiteX0" fmla="*/ 10805 w 12793"/>
              <a:gd name="connsiteY0" fmla="*/ 11154 h 11154"/>
              <a:gd name="connsiteX1" fmla="*/ 0 w 12793"/>
              <a:gd name="connsiteY1" fmla="*/ 0 h 11154"/>
              <a:gd name="connsiteX2" fmla="*/ 10805 w 12793"/>
              <a:gd name="connsiteY2" fmla="*/ 11154 h 11154"/>
              <a:gd name="connsiteX0" fmla="*/ 10805 w 12793"/>
              <a:gd name="connsiteY0" fmla="*/ 11154 h 11154"/>
              <a:gd name="connsiteX1" fmla="*/ 0 w 12793"/>
              <a:gd name="connsiteY1" fmla="*/ 0 h 11154"/>
              <a:gd name="connsiteX2" fmla="*/ 10805 w 12793"/>
              <a:gd name="connsiteY2" fmla="*/ 11154 h 11154"/>
              <a:gd name="connsiteX0" fmla="*/ 13440 w 14783"/>
              <a:gd name="connsiteY0" fmla="*/ 13335 h 13335"/>
              <a:gd name="connsiteX1" fmla="*/ 0 w 14783"/>
              <a:gd name="connsiteY1" fmla="*/ 0 h 13335"/>
              <a:gd name="connsiteX2" fmla="*/ 13440 w 14783"/>
              <a:gd name="connsiteY2" fmla="*/ 13335 h 13335"/>
              <a:gd name="connsiteX0" fmla="*/ 13440 w 14783"/>
              <a:gd name="connsiteY0" fmla="*/ 13335 h 13335"/>
              <a:gd name="connsiteX1" fmla="*/ 0 w 14783"/>
              <a:gd name="connsiteY1" fmla="*/ 0 h 13335"/>
              <a:gd name="connsiteX2" fmla="*/ 13440 w 14783"/>
              <a:gd name="connsiteY2" fmla="*/ 13335 h 1333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4783" h="13335">
                <a:moveTo>
                  <a:pt x="13440" y="13335"/>
                </a:moveTo>
                <a:cubicBezTo>
                  <a:pt x="11924" y="10687"/>
                  <a:pt x="17311" y="3665"/>
                  <a:pt x="0" y="0"/>
                </a:cubicBezTo>
                <a:cubicBezTo>
                  <a:pt x="15687" y="1132"/>
                  <a:pt x="16328" y="9481"/>
                  <a:pt x="13440" y="13335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60" name="Freeform 49"/>
          <xdr:cNvSpPr>
            <a:spLocks/>
          </xdr:cNvSpPr>
        </xdr:nvSpPr>
        <xdr:spPr bwMode="auto">
          <a:xfrm rot="18429568" flipH="1">
            <a:off x="6434725" y="2616843"/>
            <a:ext cx="378600" cy="1079097"/>
          </a:xfrm>
          <a:custGeom>
            <a:avLst/>
            <a:gdLst>
              <a:gd name="T0" fmla="*/ 63 w 66"/>
              <a:gd name="T1" fmla="*/ 309 h 309"/>
              <a:gd name="T2" fmla="*/ 62 w 66"/>
              <a:gd name="T3" fmla="*/ 309 h 309"/>
              <a:gd name="T4" fmla="*/ 46 w 66"/>
              <a:gd name="T5" fmla="*/ 246 h 309"/>
              <a:gd name="T6" fmla="*/ 47 w 66"/>
              <a:gd name="T7" fmla="*/ 234 h 309"/>
              <a:gd name="T8" fmla="*/ 48 w 66"/>
              <a:gd name="T9" fmla="*/ 217 h 309"/>
              <a:gd name="T10" fmla="*/ 47 w 66"/>
              <a:gd name="T11" fmla="*/ 159 h 309"/>
              <a:gd name="T12" fmla="*/ 29 w 66"/>
              <a:gd name="T13" fmla="*/ 112 h 309"/>
              <a:gd name="T14" fmla="*/ 14 w 66"/>
              <a:gd name="T15" fmla="*/ 77 h 309"/>
              <a:gd name="T16" fmla="*/ 24 w 66"/>
              <a:gd name="T17" fmla="*/ 0 h 309"/>
              <a:gd name="T18" fmla="*/ 27 w 66"/>
              <a:gd name="T19" fmla="*/ 2 h 309"/>
              <a:gd name="T20" fmla="*/ 26 w 66"/>
              <a:gd name="T21" fmla="*/ 6 h 309"/>
              <a:gd name="T22" fmla="*/ 20 w 66"/>
              <a:gd name="T23" fmla="*/ 76 h 309"/>
              <a:gd name="T24" fmla="*/ 34 w 66"/>
              <a:gd name="T25" fmla="*/ 108 h 309"/>
              <a:gd name="T26" fmla="*/ 53 w 66"/>
              <a:gd name="T27" fmla="*/ 157 h 309"/>
              <a:gd name="T28" fmla="*/ 54 w 66"/>
              <a:gd name="T29" fmla="*/ 217 h 309"/>
              <a:gd name="T30" fmla="*/ 53 w 66"/>
              <a:gd name="T31" fmla="*/ 234 h 309"/>
              <a:gd name="T32" fmla="*/ 52 w 66"/>
              <a:gd name="T33" fmla="*/ 247 h 309"/>
              <a:gd name="T34" fmla="*/ 63 w 66"/>
              <a:gd name="T35" fmla="*/ 303 h 309"/>
              <a:gd name="T36" fmla="*/ 65 w 66"/>
              <a:gd name="T37" fmla="*/ 307 h 309"/>
              <a:gd name="T38" fmla="*/ 63 w 66"/>
              <a:gd name="T39" fmla="*/ 309 h 309"/>
              <a:gd name="connsiteX0" fmla="*/ 8258 w 8620"/>
              <a:gd name="connsiteY0" fmla="*/ 10000 h 10000"/>
              <a:gd name="connsiteX1" fmla="*/ 8107 w 8620"/>
              <a:gd name="connsiteY1" fmla="*/ 10000 h 10000"/>
              <a:gd name="connsiteX2" fmla="*/ 5683 w 8620"/>
              <a:gd name="connsiteY2" fmla="*/ 7961 h 10000"/>
              <a:gd name="connsiteX3" fmla="*/ 5834 w 8620"/>
              <a:gd name="connsiteY3" fmla="*/ 7573 h 10000"/>
              <a:gd name="connsiteX4" fmla="*/ 5986 w 8620"/>
              <a:gd name="connsiteY4" fmla="*/ 7023 h 10000"/>
              <a:gd name="connsiteX5" fmla="*/ 5834 w 8620"/>
              <a:gd name="connsiteY5" fmla="*/ 5146 h 10000"/>
              <a:gd name="connsiteX6" fmla="*/ 3107 w 8620"/>
              <a:gd name="connsiteY6" fmla="*/ 3625 h 10000"/>
              <a:gd name="connsiteX7" fmla="*/ 834 w 8620"/>
              <a:gd name="connsiteY7" fmla="*/ 2492 h 10000"/>
              <a:gd name="connsiteX8" fmla="*/ 2349 w 8620"/>
              <a:gd name="connsiteY8" fmla="*/ 0 h 10000"/>
              <a:gd name="connsiteX9" fmla="*/ 2804 w 8620"/>
              <a:gd name="connsiteY9" fmla="*/ 65 h 10000"/>
              <a:gd name="connsiteX10" fmla="*/ 2652 w 8620"/>
              <a:gd name="connsiteY10" fmla="*/ 194 h 10000"/>
              <a:gd name="connsiteX11" fmla="*/ 3865 w 8620"/>
              <a:gd name="connsiteY11" fmla="*/ 3495 h 10000"/>
              <a:gd name="connsiteX12" fmla="*/ 6743 w 8620"/>
              <a:gd name="connsiteY12" fmla="*/ 5081 h 10000"/>
              <a:gd name="connsiteX13" fmla="*/ 6895 w 8620"/>
              <a:gd name="connsiteY13" fmla="*/ 7023 h 10000"/>
              <a:gd name="connsiteX14" fmla="*/ 6743 w 8620"/>
              <a:gd name="connsiteY14" fmla="*/ 7573 h 10000"/>
              <a:gd name="connsiteX15" fmla="*/ 6592 w 8620"/>
              <a:gd name="connsiteY15" fmla="*/ 7994 h 10000"/>
              <a:gd name="connsiteX16" fmla="*/ 8258 w 8620"/>
              <a:gd name="connsiteY16" fmla="*/ 9806 h 10000"/>
              <a:gd name="connsiteX17" fmla="*/ 8561 w 8620"/>
              <a:gd name="connsiteY17" fmla="*/ 9935 h 10000"/>
              <a:gd name="connsiteX18" fmla="*/ 8258 w 8620"/>
              <a:gd name="connsiteY18" fmla="*/ 10000 h 10000"/>
              <a:gd name="connsiteX0" fmla="*/ 9579 w 10000"/>
              <a:gd name="connsiteY0" fmla="*/ 10000 h 10000"/>
              <a:gd name="connsiteX1" fmla="*/ 9404 w 10000"/>
              <a:gd name="connsiteY1" fmla="*/ 10000 h 10000"/>
              <a:gd name="connsiteX2" fmla="*/ 6592 w 10000"/>
              <a:gd name="connsiteY2" fmla="*/ 7961 h 10000"/>
              <a:gd name="connsiteX3" fmla="*/ 6767 w 10000"/>
              <a:gd name="connsiteY3" fmla="*/ 7573 h 10000"/>
              <a:gd name="connsiteX4" fmla="*/ 6943 w 10000"/>
              <a:gd name="connsiteY4" fmla="*/ 7023 h 10000"/>
              <a:gd name="connsiteX5" fmla="*/ 6767 w 10000"/>
              <a:gd name="connsiteY5" fmla="*/ 5146 h 10000"/>
              <a:gd name="connsiteX6" fmla="*/ 3603 w 10000"/>
              <a:gd name="connsiteY6" fmla="*/ 3625 h 10000"/>
              <a:gd name="connsiteX7" fmla="*/ 967 w 10000"/>
              <a:gd name="connsiteY7" fmla="*/ 2492 h 10000"/>
              <a:gd name="connsiteX8" fmla="*/ 2724 w 10000"/>
              <a:gd name="connsiteY8" fmla="*/ 0 h 10000"/>
              <a:gd name="connsiteX9" fmla="*/ 3252 w 10000"/>
              <a:gd name="connsiteY9" fmla="*/ 65 h 10000"/>
              <a:gd name="connsiteX10" fmla="*/ 3076 w 10000"/>
              <a:gd name="connsiteY10" fmla="*/ 194 h 10000"/>
              <a:gd name="connsiteX11" fmla="*/ 7822 w 10000"/>
              <a:gd name="connsiteY11" fmla="*/ 5081 h 10000"/>
              <a:gd name="connsiteX12" fmla="*/ 7998 w 10000"/>
              <a:gd name="connsiteY12" fmla="*/ 7023 h 10000"/>
              <a:gd name="connsiteX13" fmla="*/ 7822 w 10000"/>
              <a:gd name="connsiteY13" fmla="*/ 7573 h 10000"/>
              <a:gd name="connsiteX14" fmla="*/ 7646 w 10000"/>
              <a:gd name="connsiteY14" fmla="*/ 7994 h 10000"/>
              <a:gd name="connsiteX15" fmla="*/ 9579 w 10000"/>
              <a:gd name="connsiteY15" fmla="*/ 9806 h 10000"/>
              <a:gd name="connsiteX16" fmla="*/ 9931 w 10000"/>
              <a:gd name="connsiteY16" fmla="*/ 9935 h 10000"/>
              <a:gd name="connsiteX17" fmla="*/ 9579 w 10000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3603 w 10492"/>
              <a:gd name="connsiteY6" fmla="*/ 3625 h 10000"/>
              <a:gd name="connsiteX7" fmla="*/ 967 w 10492"/>
              <a:gd name="connsiteY7" fmla="*/ 2492 h 10000"/>
              <a:gd name="connsiteX8" fmla="*/ 2724 w 10492"/>
              <a:gd name="connsiteY8" fmla="*/ 0 h 10000"/>
              <a:gd name="connsiteX9" fmla="*/ 3252 w 10492"/>
              <a:gd name="connsiteY9" fmla="*/ 65 h 10000"/>
              <a:gd name="connsiteX10" fmla="*/ 3076 w 10492"/>
              <a:gd name="connsiteY10" fmla="*/ 194 h 10000"/>
              <a:gd name="connsiteX11" fmla="*/ 10377 w 10492"/>
              <a:gd name="connsiteY11" fmla="*/ 4865 h 10000"/>
              <a:gd name="connsiteX12" fmla="*/ 7998 w 10492"/>
              <a:gd name="connsiteY12" fmla="*/ 7023 h 10000"/>
              <a:gd name="connsiteX13" fmla="*/ 7822 w 10492"/>
              <a:gd name="connsiteY13" fmla="*/ 7573 h 10000"/>
              <a:gd name="connsiteX14" fmla="*/ 7646 w 10492"/>
              <a:gd name="connsiteY14" fmla="*/ 7994 h 10000"/>
              <a:gd name="connsiteX15" fmla="*/ 9579 w 10492"/>
              <a:gd name="connsiteY15" fmla="*/ 9806 h 10000"/>
              <a:gd name="connsiteX16" fmla="*/ 9931 w 10492"/>
              <a:gd name="connsiteY16" fmla="*/ 9935 h 10000"/>
              <a:gd name="connsiteX17" fmla="*/ 9579 w 10492"/>
              <a:gd name="connsiteY17" fmla="*/ 10000 h 10000"/>
              <a:gd name="connsiteX0" fmla="*/ 9579 w 10492"/>
              <a:gd name="connsiteY0" fmla="*/ 10000 h 10000"/>
              <a:gd name="connsiteX1" fmla="*/ 9404 w 10492"/>
              <a:gd name="connsiteY1" fmla="*/ 10000 h 10000"/>
              <a:gd name="connsiteX2" fmla="*/ 6592 w 10492"/>
              <a:gd name="connsiteY2" fmla="*/ 7961 h 10000"/>
              <a:gd name="connsiteX3" fmla="*/ 6767 w 10492"/>
              <a:gd name="connsiteY3" fmla="*/ 7573 h 10000"/>
              <a:gd name="connsiteX4" fmla="*/ 6943 w 10492"/>
              <a:gd name="connsiteY4" fmla="*/ 7023 h 10000"/>
              <a:gd name="connsiteX5" fmla="*/ 6767 w 10492"/>
              <a:gd name="connsiteY5" fmla="*/ 5146 h 10000"/>
              <a:gd name="connsiteX6" fmla="*/ 967 w 10492"/>
              <a:gd name="connsiteY6" fmla="*/ 2492 h 10000"/>
              <a:gd name="connsiteX7" fmla="*/ 2724 w 10492"/>
              <a:gd name="connsiteY7" fmla="*/ 0 h 10000"/>
              <a:gd name="connsiteX8" fmla="*/ 3252 w 10492"/>
              <a:gd name="connsiteY8" fmla="*/ 65 h 10000"/>
              <a:gd name="connsiteX9" fmla="*/ 3076 w 10492"/>
              <a:gd name="connsiteY9" fmla="*/ 194 h 10000"/>
              <a:gd name="connsiteX10" fmla="*/ 10377 w 10492"/>
              <a:gd name="connsiteY10" fmla="*/ 4865 h 10000"/>
              <a:gd name="connsiteX11" fmla="*/ 7998 w 10492"/>
              <a:gd name="connsiteY11" fmla="*/ 7023 h 10000"/>
              <a:gd name="connsiteX12" fmla="*/ 7822 w 10492"/>
              <a:gd name="connsiteY12" fmla="*/ 7573 h 10000"/>
              <a:gd name="connsiteX13" fmla="*/ 7646 w 10492"/>
              <a:gd name="connsiteY13" fmla="*/ 7994 h 10000"/>
              <a:gd name="connsiteX14" fmla="*/ 9579 w 10492"/>
              <a:gd name="connsiteY14" fmla="*/ 9806 h 10000"/>
              <a:gd name="connsiteX15" fmla="*/ 9931 w 10492"/>
              <a:gd name="connsiteY15" fmla="*/ 9935 h 10000"/>
              <a:gd name="connsiteX16" fmla="*/ 9579 w 10492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7822 w 10865"/>
              <a:gd name="connsiteY12" fmla="*/ 7573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7646 w 10865"/>
              <a:gd name="connsiteY13" fmla="*/ 7994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9579 w 10865"/>
              <a:gd name="connsiteY0" fmla="*/ 10000 h 10000"/>
              <a:gd name="connsiteX1" fmla="*/ 9404 w 10865"/>
              <a:gd name="connsiteY1" fmla="*/ 10000 h 10000"/>
              <a:gd name="connsiteX2" fmla="*/ 6592 w 10865"/>
              <a:gd name="connsiteY2" fmla="*/ 7961 h 10000"/>
              <a:gd name="connsiteX3" fmla="*/ 6767 w 10865"/>
              <a:gd name="connsiteY3" fmla="*/ 7573 h 10000"/>
              <a:gd name="connsiteX4" fmla="*/ 6943 w 10865"/>
              <a:gd name="connsiteY4" fmla="*/ 7023 h 10000"/>
              <a:gd name="connsiteX5" fmla="*/ 6767 w 10865"/>
              <a:gd name="connsiteY5" fmla="*/ 5146 h 10000"/>
              <a:gd name="connsiteX6" fmla="*/ 967 w 10865"/>
              <a:gd name="connsiteY6" fmla="*/ 2492 h 10000"/>
              <a:gd name="connsiteX7" fmla="*/ 2724 w 10865"/>
              <a:gd name="connsiteY7" fmla="*/ 0 h 10000"/>
              <a:gd name="connsiteX8" fmla="*/ 3252 w 10865"/>
              <a:gd name="connsiteY8" fmla="*/ 65 h 10000"/>
              <a:gd name="connsiteX9" fmla="*/ 3076 w 10865"/>
              <a:gd name="connsiteY9" fmla="*/ 194 h 10000"/>
              <a:gd name="connsiteX10" fmla="*/ 10377 w 10865"/>
              <a:gd name="connsiteY10" fmla="*/ 4865 h 10000"/>
              <a:gd name="connsiteX11" fmla="*/ 10563 w 10865"/>
              <a:gd name="connsiteY11" fmla="*/ 6915 h 10000"/>
              <a:gd name="connsiteX12" fmla="*/ 10759 w 10865"/>
              <a:gd name="connsiteY12" fmla="*/ 7609 h 10000"/>
              <a:gd name="connsiteX13" fmla="*/ 10387 w 10865"/>
              <a:gd name="connsiteY13" fmla="*/ 8389 h 10000"/>
              <a:gd name="connsiteX14" fmla="*/ 9579 w 10865"/>
              <a:gd name="connsiteY14" fmla="*/ 9806 h 10000"/>
              <a:gd name="connsiteX15" fmla="*/ 9931 w 10865"/>
              <a:gd name="connsiteY15" fmla="*/ 9935 h 10000"/>
              <a:gd name="connsiteX16" fmla="*/ 9579 w 10865"/>
              <a:gd name="connsiteY16" fmla="*/ 10000 h 10000"/>
              <a:gd name="connsiteX0" fmla="*/ 5859 w 10865"/>
              <a:gd name="connsiteY0" fmla="*/ 10287 h 10287"/>
              <a:gd name="connsiteX1" fmla="*/ 9404 w 10865"/>
              <a:gd name="connsiteY1" fmla="*/ 10000 h 10287"/>
              <a:gd name="connsiteX2" fmla="*/ 6592 w 10865"/>
              <a:gd name="connsiteY2" fmla="*/ 7961 h 10287"/>
              <a:gd name="connsiteX3" fmla="*/ 6767 w 10865"/>
              <a:gd name="connsiteY3" fmla="*/ 7573 h 10287"/>
              <a:gd name="connsiteX4" fmla="*/ 6943 w 10865"/>
              <a:gd name="connsiteY4" fmla="*/ 7023 h 10287"/>
              <a:gd name="connsiteX5" fmla="*/ 6767 w 10865"/>
              <a:gd name="connsiteY5" fmla="*/ 5146 h 10287"/>
              <a:gd name="connsiteX6" fmla="*/ 967 w 10865"/>
              <a:gd name="connsiteY6" fmla="*/ 2492 h 10287"/>
              <a:gd name="connsiteX7" fmla="*/ 2724 w 10865"/>
              <a:gd name="connsiteY7" fmla="*/ 0 h 10287"/>
              <a:gd name="connsiteX8" fmla="*/ 3252 w 10865"/>
              <a:gd name="connsiteY8" fmla="*/ 65 h 10287"/>
              <a:gd name="connsiteX9" fmla="*/ 3076 w 10865"/>
              <a:gd name="connsiteY9" fmla="*/ 194 h 10287"/>
              <a:gd name="connsiteX10" fmla="*/ 10377 w 10865"/>
              <a:gd name="connsiteY10" fmla="*/ 4865 h 10287"/>
              <a:gd name="connsiteX11" fmla="*/ 10563 w 10865"/>
              <a:gd name="connsiteY11" fmla="*/ 6915 h 10287"/>
              <a:gd name="connsiteX12" fmla="*/ 10759 w 10865"/>
              <a:gd name="connsiteY12" fmla="*/ 7609 h 10287"/>
              <a:gd name="connsiteX13" fmla="*/ 10387 w 10865"/>
              <a:gd name="connsiteY13" fmla="*/ 8389 h 10287"/>
              <a:gd name="connsiteX14" fmla="*/ 9579 w 10865"/>
              <a:gd name="connsiteY14" fmla="*/ 9806 h 10287"/>
              <a:gd name="connsiteX15" fmla="*/ 9931 w 10865"/>
              <a:gd name="connsiteY15" fmla="*/ 9935 h 10287"/>
              <a:gd name="connsiteX16" fmla="*/ 5859 w 10865"/>
              <a:gd name="connsiteY16" fmla="*/ 10287 h 10287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9579 w 10865"/>
              <a:gd name="connsiteY14" fmla="*/ 9806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0865"/>
              <a:gd name="connsiteY0" fmla="*/ 10287 h 10341"/>
              <a:gd name="connsiteX1" fmla="*/ 9404 w 10865"/>
              <a:gd name="connsiteY1" fmla="*/ 10000 h 10341"/>
              <a:gd name="connsiteX2" fmla="*/ 6592 w 10865"/>
              <a:gd name="connsiteY2" fmla="*/ 7961 h 10341"/>
              <a:gd name="connsiteX3" fmla="*/ 6767 w 10865"/>
              <a:gd name="connsiteY3" fmla="*/ 7573 h 10341"/>
              <a:gd name="connsiteX4" fmla="*/ 6943 w 10865"/>
              <a:gd name="connsiteY4" fmla="*/ 7023 h 10341"/>
              <a:gd name="connsiteX5" fmla="*/ 6767 w 10865"/>
              <a:gd name="connsiteY5" fmla="*/ 5146 h 10341"/>
              <a:gd name="connsiteX6" fmla="*/ 967 w 10865"/>
              <a:gd name="connsiteY6" fmla="*/ 2492 h 10341"/>
              <a:gd name="connsiteX7" fmla="*/ 2724 w 10865"/>
              <a:gd name="connsiteY7" fmla="*/ 0 h 10341"/>
              <a:gd name="connsiteX8" fmla="*/ 3252 w 10865"/>
              <a:gd name="connsiteY8" fmla="*/ 65 h 10341"/>
              <a:gd name="connsiteX9" fmla="*/ 3076 w 10865"/>
              <a:gd name="connsiteY9" fmla="*/ 194 h 10341"/>
              <a:gd name="connsiteX10" fmla="*/ 10377 w 10865"/>
              <a:gd name="connsiteY10" fmla="*/ 4865 h 10341"/>
              <a:gd name="connsiteX11" fmla="*/ 10563 w 10865"/>
              <a:gd name="connsiteY11" fmla="*/ 6915 h 10341"/>
              <a:gd name="connsiteX12" fmla="*/ 10759 w 10865"/>
              <a:gd name="connsiteY12" fmla="*/ 7609 h 10341"/>
              <a:gd name="connsiteX13" fmla="*/ 10387 w 10865"/>
              <a:gd name="connsiteY13" fmla="*/ 8389 h 10341"/>
              <a:gd name="connsiteX14" fmla="*/ 5859 w 10865"/>
              <a:gd name="connsiteY14" fmla="*/ 9051 h 10341"/>
              <a:gd name="connsiteX15" fmla="*/ 4449 w 10865"/>
              <a:gd name="connsiteY15" fmla="*/ 9430 h 10341"/>
              <a:gd name="connsiteX16" fmla="*/ 5859 w 10865"/>
              <a:gd name="connsiteY16" fmla="*/ 10287 h 10341"/>
              <a:gd name="connsiteX0" fmla="*/ 5859 w 15265"/>
              <a:gd name="connsiteY0" fmla="*/ 10287 h 10341"/>
              <a:gd name="connsiteX1" fmla="*/ 9404 w 15265"/>
              <a:gd name="connsiteY1" fmla="*/ 10000 h 10341"/>
              <a:gd name="connsiteX2" fmla="*/ 6592 w 15265"/>
              <a:gd name="connsiteY2" fmla="*/ 7961 h 10341"/>
              <a:gd name="connsiteX3" fmla="*/ 6767 w 15265"/>
              <a:gd name="connsiteY3" fmla="*/ 7573 h 10341"/>
              <a:gd name="connsiteX4" fmla="*/ 6943 w 15265"/>
              <a:gd name="connsiteY4" fmla="*/ 7023 h 10341"/>
              <a:gd name="connsiteX5" fmla="*/ 6767 w 15265"/>
              <a:gd name="connsiteY5" fmla="*/ 5146 h 10341"/>
              <a:gd name="connsiteX6" fmla="*/ 967 w 15265"/>
              <a:gd name="connsiteY6" fmla="*/ 2492 h 10341"/>
              <a:gd name="connsiteX7" fmla="*/ 2724 w 15265"/>
              <a:gd name="connsiteY7" fmla="*/ 0 h 10341"/>
              <a:gd name="connsiteX8" fmla="*/ 3252 w 15265"/>
              <a:gd name="connsiteY8" fmla="*/ 65 h 10341"/>
              <a:gd name="connsiteX9" fmla="*/ 3076 w 15265"/>
              <a:gd name="connsiteY9" fmla="*/ 194 h 10341"/>
              <a:gd name="connsiteX10" fmla="*/ 10377 w 15265"/>
              <a:gd name="connsiteY10" fmla="*/ 4865 h 10341"/>
              <a:gd name="connsiteX11" fmla="*/ 10563 w 15265"/>
              <a:gd name="connsiteY11" fmla="*/ 6915 h 10341"/>
              <a:gd name="connsiteX12" fmla="*/ 10759 w 15265"/>
              <a:gd name="connsiteY12" fmla="*/ 7609 h 10341"/>
              <a:gd name="connsiteX13" fmla="*/ 10387 w 15265"/>
              <a:gd name="connsiteY13" fmla="*/ 8389 h 10341"/>
              <a:gd name="connsiteX14" fmla="*/ 15257 w 15265"/>
              <a:gd name="connsiteY14" fmla="*/ 9806 h 10341"/>
              <a:gd name="connsiteX15" fmla="*/ 4449 w 15265"/>
              <a:gd name="connsiteY15" fmla="*/ 9430 h 10341"/>
              <a:gd name="connsiteX16" fmla="*/ 5859 w 15265"/>
              <a:gd name="connsiteY16" fmla="*/ 10287 h 10341"/>
              <a:gd name="connsiteX0" fmla="*/ 5859 w 15257"/>
              <a:gd name="connsiteY0" fmla="*/ 10287 h 10341"/>
              <a:gd name="connsiteX1" fmla="*/ 9404 w 15257"/>
              <a:gd name="connsiteY1" fmla="*/ 10000 h 10341"/>
              <a:gd name="connsiteX2" fmla="*/ 6592 w 15257"/>
              <a:gd name="connsiteY2" fmla="*/ 7961 h 10341"/>
              <a:gd name="connsiteX3" fmla="*/ 6767 w 15257"/>
              <a:gd name="connsiteY3" fmla="*/ 7573 h 10341"/>
              <a:gd name="connsiteX4" fmla="*/ 6943 w 15257"/>
              <a:gd name="connsiteY4" fmla="*/ 7023 h 10341"/>
              <a:gd name="connsiteX5" fmla="*/ 6767 w 15257"/>
              <a:gd name="connsiteY5" fmla="*/ 5146 h 10341"/>
              <a:gd name="connsiteX6" fmla="*/ 967 w 15257"/>
              <a:gd name="connsiteY6" fmla="*/ 2492 h 10341"/>
              <a:gd name="connsiteX7" fmla="*/ 2724 w 15257"/>
              <a:gd name="connsiteY7" fmla="*/ 0 h 10341"/>
              <a:gd name="connsiteX8" fmla="*/ 3252 w 15257"/>
              <a:gd name="connsiteY8" fmla="*/ 65 h 10341"/>
              <a:gd name="connsiteX9" fmla="*/ 3076 w 15257"/>
              <a:gd name="connsiteY9" fmla="*/ 194 h 10341"/>
              <a:gd name="connsiteX10" fmla="*/ 10377 w 15257"/>
              <a:gd name="connsiteY10" fmla="*/ 4865 h 10341"/>
              <a:gd name="connsiteX11" fmla="*/ 10563 w 15257"/>
              <a:gd name="connsiteY11" fmla="*/ 6915 h 10341"/>
              <a:gd name="connsiteX12" fmla="*/ 10759 w 15257"/>
              <a:gd name="connsiteY12" fmla="*/ 7609 h 10341"/>
              <a:gd name="connsiteX13" fmla="*/ 10387 w 15257"/>
              <a:gd name="connsiteY13" fmla="*/ 8389 h 10341"/>
              <a:gd name="connsiteX14" fmla="*/ 15257 w 15257"/>
              <a:gd name="connsiteY14" fmla="*/ 9806 h 10341"/>
              <a:gd name="connsiteX15" fmla="*/ 14354 w 15257"/>
              <a:gd name="connsiteY15" fmla="*/ 10275 h 10341"/>
              <a:gd name="connsiteX16" fmla="*/ 4449 w 15257"/>
              <a:gd name="connsiteY16" fmla="*/ 9430 h 10341"/>
              <a:gd name="connsiteX17" fmla="*/ 5859 w 15257"/>
              <a:gd name="connsiteY17" fmla="*/ 10287 h 10341"/>
              <a:gd name="connsiteX0" fmla="*/ 5859 w 15257"/>
              <a:gd name="connsiteY0" fmla="*/ 10287 h 18996"/>
              <a:gd name="connsiteX1" fmla="*/ 9404 w 15257"/>
              <a:gd name="connsiteY1" fmla="*/ 10000 h 18996"/>
              <a:gd name="connsiteX2" fmla="*/ 6592 w 15257"/>
              <a:gd name="connsiteY2" fmla="*/ 7961 h 18996"/>
              <a:gd name="connsiteX3" fmla="*/ 6767 w 15257"/>
              <a:gd name="connsiteY3" fmla="*/ 7573 h 18996"/>
              <a:gd name="connsiteX4" fmla="*/ 6943 w 15257"/>
              <a:gd name="connsiteY4" fmla="*/ 7023 h 18996"/>
              <a:gd name="connsiteX5" fmla="*/ 6767 w 15257"/>
              <a:gd name="connsiteY5" fmla="*/ 5146 h 18996"/>
              <a:gd name="connsiteX6" fmla="*/ 967 w 15257"/>
              <a:gd name="connsiteY6" fmla="*/ 2492 h 18996"/>
              <a:gd name="connsiteX7" fmla="*/ 2724 w 15257"/>
              <a:gd name="connsiteY7" fmla="*/ 0 h 18996"/>
              <a:gd name="connsiteX8" fmla="*/ 3252 w 15257"/>
              <a:gd name="connsiteY8" fmla="*/ 65 h 18996"/>
              <a:gd name="connsiteX9" fmla="*/ 3076 w 15257"/>
              <a:gd name="connsiteY9" fmla="*/ 194 h 18996"/>
              <a:gd name="connsiteX10" fmla="*/ 10377 w 15257"/>
              <a:gd name="connsiteY10" fmla="*/ 4865 h 18996"/>
              <a:gd name="connsiteX11" fmla="*/ 10563 w 15257"/>
              <a:gd name="connsiteY11" fmla="*/ 6915 h 18996"/>
              <a:gd name="connsiteX12" fmla="*/ 10759 w 15257"/>
              <a:gd name="connsiteY12" fmla="*/ 7609 h 18996"/>
              <a:gd name="connsiteX13" fmla="*/ 10387 w 15257"/>
              <a:gd name="connsiteY13" fmla="*/ 8389 h 18996"/>
              <a:gd name="connsiteX14" fmla="*/ 15257 w 15257"/>
              <a:gd name="connsiteY14" fmla="*/ 9806 h 18996"/>
              <a:gd name="connsiteX15" fmla="*/ 14354 w 15257"/>
              <a:gd name="connsiteY15" fmla="*/ 10275 h 18996"/>
              <a:gd name="connsiteX16" fmla="*/ 11823 w 15257"/>
              <a:gd name="connsiteY16" fmla="*/ 18996 h 18996"/>
              <a:gd name="connsiteX17" fmla="*/ 5859 w 15257"/>
              <a:gd name="connsiteY17" fmla="*/ 10287 h 18996"/>
              <a:gd name="connsiteX0" fmla="*/ 5859 w 15257"/>
              <a:gd name="connsiteY0" fmla="*/ 10287 h 10328"/>
              <a:gd name="connsiteX1" fmla="*/ 9404 w 15257"/>
              <a:gd name="connsiteY1" fmla="*/ 10000 h 10328"/>
              <a:gd name="connsiteX2" fmla="*/ 6592 w 15257"/>
              <a:gd name="connsiteY2" fmla="*/ 7961 h 10328"/>
              <a:gd name="connsiteX3" fmla="*/ 6767 w 15257"/>
              <a:gd name="connsiteY3" fmla="*/ 7573 h 10328"/>
              <a:gd name="connsiteX4" fmla="*/ 6943 w 15257"/>
              <a:gd name="connsiteY4" fmla="*/ 7023 h 10328"/>
              <a:gd name="connsiteX5" fmla="*/ 6767 w 15257"/>
              <a:gd name="connsiteY5" fmla="*/ 5146 h 10328"/>
              <a:gd name="connsiteX6" fmla="*/ 967 w 15257"/>
              <a:gd name="connsiteY6" fmla="*/ 2492 h 10328"/>
              <a:gd name="connsiteX7" fmla="*/ 2724 w 15257"/>
              <a:gd name="connsiteY7" fmla="*/ 0 h 10328"/>
              <a:gd name="connsiteX8" fmla="*/ 3252 w 15257"/>
              <a:gd name="connsiteY8" fmla="*/ 65 h 10328"/>
              <a:gd name="connsiteX9" fmla="*/ 3076 w 15257"/>
              <a:gd name="connsiteY9" fmla="*/ 194 h 10328"/>
              <a:gd name="connsiteX10" fmla="*/ 10377 w 15257"/>
              <a:gd name="connsiteY10" fmla="*/ 4865 h 10328"/>
              <a:gd name="connsiteX11" fmla="*/ 10563 w 15257"/>
              <a:gd name="connsiteY11" fmla="*/ 6915 h 10328"/>
              <a:gd name="connsiteX12" fmla="*/ 10759 w 15257"/>
              <a:gd name="connsiteY12" fmla="*/ 7609 h 10328"/>
              <a:gd name="connsiteX13" fmla="*/ 10387 w 15257"/>
              <a:gd name="connsiteY13" fmla="*/ 8389 h 10328"/>
              <a:gd name="connsiteX14" fmla="*/ 15257 w 15257"/>
              <a:gd name="connsiteY14" fmla="*/ 9806 h 10328"/>
              <a:gd name="connsiteX15" fmla="*/ 14354 w 15257"/>
              <a:gd name="connsiteY15" fmla="*/ 10275 h 10328"/>
              <a:gd name="connsiteX16" fmla="*/ 5859 w 15257"/>
              <a:gd name="connsiteY16" fmla="*/ 10287 h 10328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09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759 w 15257"/>
              <a:gd name="connsiteY12" fmla="*/ 7681 h 10303"/>
              <a:gd name="connsiteX13" fmla="*/ 10387 w 15257"/>
              <a:gd name="connsiteY13" fmla="*/ 8389 h 10303"/>
              <a:gd name="connsiteX14" fmla="*/ 15257 w 15257"/>
              <a:gd name="connsiteY14" fmla="*/ 9806 h 10303"/>
              <a:gd name="connsiteX15" fmla="*/ 14354 w 15257"/>
              <a:gd name="connsiteY15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6915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563 w 15257"/>
              <a:gd name="connsiteY11" fmla="*/ 7094 h 10303"/>
              <a:gd name="connsiteX12" fmla="*/ 10387 w 15257"/>
              <a:gd name="connsiteY12" fmla="*/ 8389 h 10303"/>
              <a:gd name="connsiteX13" fmla="*/ 15257 w 15257"/>
              <a:gd name="connsiteY13" fmla="*/ 9806 h 10303"/>
              <a:gd name="connsiteX14" fmla="*/ 14354 w 15257"/>
              <a:gd name="connsiteY14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767 w 15257"/>
              <a:gd name="connsiteY3" fmla="*/ 7573 h 10303"/>
              <a:gd name="connsiteX4" fmla="*/ 6943 w 15257"/>
              <a:gd name="connsiteY4" fmla="*/ 7023 h 10303"/>
              <a:gd name="connsiteX5" fmla="*/ 6767 w 15257"/>
              <a:gd name="connsiteY5" fmla="*/ 5146 h 10303"/>
              <a:gd name="connsiteX6" fmla="*/ 967 w 15257"/>
              <a:gd name="connsiteY6" fmla="*/ 2492 h 10303"/>
              <a:gd name="connsiteX7" fmla="*/ 2724 w 15257"/>
              <a:gd name="connsiteY7" fmla="*/ 0 h 10303"/>
              <a:gd name="connsiteX8" fmla="*/ 3252 w 15257"/>
              <a:gd name="connsiteY8" fmla="*/ 65 h 10303"/>
              <a:gd name="connsiteX9" fmla="*/ 3076 w 15257"/>
              <a:gd name="connsiteY9" fmla="*/ 194 h 10303"/>
              <a:gd name="connsiteX10" fmla="*/ 10377 w 15257"/>
              <a:gd name="connsiteY10" fmla="*/ 4865 h 10303"/>
              <a:gd name="connsiteX11" fmla="*/ 10387 w 15257"/>
              <a:gd name="connsiteY11" fmla="*/ 8389 h 10303"/>
              <a:gd name="connsiteX12" fmla="*/ 15257 w 15257"/>
              <a:gd name="connsiteY12" fmla="*/ 9806 h 10303"/>
              <a:gd name="connsiteX13" fmla="*/ 14354 w 15257"/>
              <a:gd name="connsiteY13" fmla="*/ 10275 h 10303"/>
              <a:gd name="connsiteX0" fmla="*/ 14354 w 15257"/>
              <a:gd name="connsiteY0" fmla="*/ 10275 h 10303"/>
              <a:gd name="connsiteX1" fmla="*/ 9404 w 15257"/>
              <a:gd name="connsiteY1" fmla="*/ 10000 h 10303"/>
              <a:gd name="connsiteX2" fmla="*/ 6592 w 15257"/>
              <a:gd name="connsiteY2" fmla="*/ 7961 h 10303"/>
              <a:gd name="connsiteX3" fmla="*/ 6943 w 15257"/>
              <a:gd name="connsiteY3" fmla="*/ 7023 h 10303"/>
              <a:gd name="connsiteX4" fmla="*/ 6767 w 15257"/>
              <a:gd name="connsiteY4" fmla="*/ 5146 h 10303"/>
              <a:gd name="connsiteX5" fmla="*/ 967 w 15257"/>
              <a:gd name="connsiteY5" fmla="*/ 2492 h 10303"/>
              <a:gd name="connsiteX6" fmla="*/ 2724 w 15257"/>
              <a:gd name="connsiteY6" fmla="*/ 0 h 10303"/>
              <a:gd name="connsiteX7" fmla="*/ 3252 w 15257"/>
              <a:gd name="connsiteY7" fmla="*/ 65 h 10303"/>
              <a:gd name="connsiteX8" fmla="*/ 3076 w 15257"/>
              <a:gd name="connsiteY8" fmla="*/ 194 h 10303"/>
              <a:gd name="connsiteX9" fmla="*/ 10377 w 15257"/>
              <a:gd name="connsiteY9" fmla="*/ 4865 h 10303"/>
              <a:gd name="connsiteX10" fmla="*/ 10387 w 15257"/>
              <a:gd name="connsiteY10" fmla="*/ 8389 h 10303"/>
              <a:gd name="connsiteX11" fmla="*/ 15257 w 15257"/>
              <a:gd name="connsiteY11" fmla="*/ 9806 h 10303"/>
              <a:gd name="connsiteX12" fmla="*/ 14354 w 15257"/>
              <a:gd name="connsiteY12" fmla="*/ 10275 h 10303"/>
              <a:gd name="connsiteX0" fmla="*/ 14354 w 15257"/>
              <a:gd name="connsiteY0" fmla="*/ 10275 h 10353"/>
              <a:gd name="connsiteX1" fmla="*/ 9404 w 15257"/>
              <a:gd name="connsiteY1" fmla="*/ 10000 h 10353"/>
              <a:gd name="connsiteX2" fmla="*/ 6943 w 15257"/>
              <a:gd name="connsiteY2" fmla="*/ 7023 h 10353"/>
              <a:gd name="connsiteX3" fmla="*/ 6767 w 15257"/>
              <a:gd name="connsiteY3" fmla="*/ 5146 h 10353"/>
              <a:gd name="connsiteX4" fmla="*/ 967 w 15257"/>
              <a:gd name="connsiteY4" fmla="*/ 2492 h 10353"/>
              <a:gd name="connsiteX5" fmla="*/ 2724 w 15257"/>
              <a:gd name="connsiteY5" fmla="*/ 0 h 10353"/>
              <a:gd name="connsiteX6" fmla="*/ 3252 w 15257"/>
              <a:gd name="connsiteY6" fmla="*/ 65 h 10353"/>
              <a:gd name="connsiteX7" fmla="*/ 3076 w 15257"/>
              <a:gd name="connsiteY7" fmla="*/ 194 h 10353"/>
              <a:gd name="connsiteX8" fmla="*/ 10377 w 15257"/>
              <a:gd name="connsiteY8" fmla="*/ 4865 h 10353"/>
              <a:gd name="connsiteX9" fmla="*/ 10387 w 15257"/>
              <a:gd name="connsiteY9" fmla="*/ 8389 h 10353"/>
              <a:gd name="connsiteX10" fmla="*/ 15257 w 15257"/>
              <a:gd name="connsiteY10" fmla="*/ 9806 h 10353"/>
              <a:gd name="connsiteX11" fmla="*/ 14354 w 15257"/>
              <a:gd name="connsiteY11" fmla="*/ 10275 h 10353"/>
              <a:gd name="connsiteX0" fmla="*/ 14354 w 14359"/>
              <a:gd name="connsiteY0" fmla="*/ 10275 h 10450"/>
              <a:gd name="connsiteX1" fmla="*/ 9404 w 14359"/>
              <a:gd name="connsiteY1" fmla="*/ 10000 h 10450"/>
              <a:gd name="connsiteX2" fmla="*/ 6943 w 14359"/>
              <a:gd name="connsiteY2" fmla="*/ 7023 h 10450"/>
              <a:gd name="connsiteX3" fmla="*/ 6767 w 14359"/>
              <a:gd name="connsiteY3" fmla="*/ 5146 h 10450"/>
              <a:gd name="connsiteX4" fmla="*/ 967 w 14359"/>
              <a:gd name="connsiteY4" fmla="*/ 2492 h 10450"/>
              <a:gd name="connsiteX5" fmla="*/ 2724 w 14359"/>
              <a:gd name="connsiteY5" fmla="*/ 0 h 10450"/>
              <a:gd name="connsiteX6" fmla="*/ 3252 w 14359"/>
              <a:gd name="connsiteY6" fmla="*/ 65 h 10450"/>
              <a:gd name="connsiteX7" fmla="*/ 3076 w 14359"/>
              <a:gd name="connsiteY7" fmla="*/ 194 h 10450"/>
              <a:gd name="connsiteX8" fmla="*/ 10377 w 14359"/>
              <a:gd name="connsiteY8" fmla="*/ 4865 h 10450"/>
              <a:gd name="connsiteX9" fmla="*/ 10387 w 14359"/>
              <a:gd name="connsiteY9" fmla="*/ 8389 h 10450"/>
              <a:gd name="connsiteX10" fmla="*/ 14354 w 14359"/>
              <a:gd name="connsiteY10" fmla="*/ 10275 h 1045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3076 w 14359"/>
              <a:gd name="connsiteY7" fmla="*/ 194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5211 w 14359"/>
              <a:gd name="connsiteY7" fmla="*/ 408 h 10340"/>
              <a:gd name="connsiteX8" fmla="*/ 10377 w 14359"/>
              <a:gd name="connsiteY8" fmla="*/ 4865 h 10340"/>
              <a:gd name="connsiteX9" fmla="*/ 10387 w 14359"/>
              <a:gd name="connsiteY9" fmla="*/ 8389 h 10340"/>
              <a:gd name="connsiteX10" fmla="*/ 14354 w 14359"/>
              <a:gd name="connsiteY10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3252 w 14359"/>
              <a:gd name="connsiteY6" fmla="*/ 65 h 10340"/>
              <a:gd name="connsiteX7" fmla="*/ 10377 w 14359"/>
              <a:gd name="connsiteY7" fmla="*/ 4865 h 10340"/>
              <a:gd name="connsiteX8" fmla="*/ 10387 w 14359"/>
              <a:gd name="connsiteY8" fmla="*/ 8389 h 10340"/>
              <a:gd name="connsiteX9" fmla="*/ 14354 w 14359"/>
              <a:gd name="connsiteY9" fmla="*/ 10275 h 10340"/>
              <a:gd name="connsiteX0" fmla="*/ 14354 w 14359"/>
              <a:gd name="connsiteY0" fmla="*/ 10275 h 10340"/>
              <a:gd name="connsiteX1" fmla="*/ 8046 w 14359"/>
              <a:gd name="connsiteY1" fmla="*/ 9392 h 10340"/>
              <a:gd name="connsiteX2" fmla="*/ 6943 w 14359"/>
              <a:gd name="connsiteY2" fmla="*/ 7023 h 10340"/>
              <a:gd name="connsiteX3" fmla="*/ 6767 w 14359"/>
              <a:gd name="connsiteY3" fmla="*/ 5146 h 10340"/>
              <a:gd name="connsiteX4" fmla="*/ 967 w 14359"/>
              <a:gd name="connsiteY4" fmla="*/ 2492 h 10340"/>
              <a:gd name="connsiteX5" fmla="*/ 2724 w 14359"/>
              <a:gd name="connsiteY5" fmla="*/ 0 h 10340"/>
              <a:gd name="connsiteX6" fmla="*/ 10377 w 14359"/>
              <a:gd name="connsiteY6" fmla="*/ 4865 h 10340"/>
              <a:gd name="connsiteX7" fmla="*/ 10387 w 14359"/>
              <a:gd name="connsiteY7" fmla="*/ 8389 h 10340"/>
              <a:gd name="connsiteX8" fmla="*/ 14354 w 14359"/>
              <a:gd name="connsiteY8" fmla="*/ 10275 h 10340"/>
              <a:gd name="connsiteX0" fmla="*/ 11693 w 11698"/>
              <a:gd name="connsiteY0" fmla="*/ 10275 h 10340"/>
              <a:gd name="connsiteX1" fmla="*/ 5385 w 11698"/>
              <a:gd name="connsiteY1" fmla="*/ 9392 h 10340"/>
              <a:gd name="connsiteX2" fmla="*/ 4282 w 11698"/>
              <a:gd name="connsiteY2" fmla="*/ 7023 h 10340"/>
              <a:gd name="connsiteX3" fmla="*/ 4106 w 11698"/>
              <a:gd name="connsiteY3" fmla="*/ 5146 h 10340"/>
              <a:gd name="connsiteX4" fmla="*/ 63 w 11698"/>
              <a:gd name="connsiteY4" fmla="*/ 0 h 10340"/>
              <a:gd name="connsiteX5" fmla="*/ 7716 w 11698"/>
              <a:gd name="connsiteY5" fmla="*/ 4865 h 10340"/>
              <a:gd name="connsiteX6" fmla="*/ 7726 w 11698"/>
              <a:gd name="connsiteY6" fmla="*/ 8389 h 10340"/>
              <a:gd name="connsiteX7" fmla="*/ 11693 w 11698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8069 w 12051"/>
              <a:gd name="connsiteY5" fmla="*/ 4865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40"/>
              <a:gd name="connsiteX1" fmla="*/ 5738 w 12051"/>
              <a:gd name="connsiteY1" fmla="*/ 9392 h 10340"/>
              <a:gd name="connsiteX2" fmla="*/ 4635 w 12051"/>
              <a:gd name="connsiteY2" fmla="*/ 7023 h 10340"/>
              <a:gd name="connsiteX3" fmla="*/ 567 w 12051"/>
              <a:gd name="connsiteY3" fmla="*/ 2470 h 10340"/>
              <a:gd name="connsiteX4" fmla="*/ 416 w 12051"/>
              <a:gd name="connsiteY4" fmla="*/ 0 h 10340"/>
              <a:gd name="connsiteX5" fmla="*/ 4981 w 12051"/>
              <a:gd name="connsiteY5" fmla="*/ 3759 h 10340"/>
              <a:gd name="connsiteX6" fmla="*/ 8079 w 12051"/>
              <a:gd name="connsiteY6" fmla="*/ 8389 h 10340"/>
              <a:gd name="connsiteX7" fmla="*/ 12046 w 12051"/>
              <a:gd name="connsiteY7" fmla="*/ 10275 h 10340"/>
              <a:gd name="connsiteX0" fmla="*/ 12046 w 12051"/>
              <a:gd name="connsiteY0" fmla="*/ 10275 h 10355"/>
              <a:gd name="connsiteX1" fmla="*/ 5738 w 12051"/>
              <a:gd name="connsiteY1" fmla="*/ 9392 h 10355"/>
              <a:gd name="connsiteX2" fmla="*/ 3091 w 12051"/>
              <a:gd name="connsiteY2" fmla="*/ 5953 h 10355"/>
              <a:gd name="connsiteX3" fmla="*/ 567 w 12051"/>
              <a:gd name="connsiteY3" fmla="*/ 2470 h 10355"/>
              <a:gd name="connsiteX4" fmla="*/ 416 w 12051"/>
              <a:gd name="connsiteY4" fmla="*/ 0 h 10355"/>
              <a:gd name="connsiteX5" fmla="*/ 4981 w 12051"/>
              <a:gd name="connsiteY5" fmla="*/ 3759 h 10355"/>
              <a:gd name="connsiteX6" fmla="*/ 8079 w 12051"/>
              <a:gd name="connsiteY6" fmla="*/ 8389 h 10355"/>
              <a:gd name="connsiteX7" fmla="*/ 12046 w 12051"/>
              <a:gd name="connsiteY7" fmla="*/ 10275 h 10355"/>
              <a:gd name="connsiteX0" fmla="*/ 12046 w 12051"/>
              <a:gd name="connsiteY0" fmla="*/ 10275 h 10275"/>
              <a:gd name="connsiteX1" fmla="*/ 3091 w 12051"/>
              <a:gd name="connsiteY1" fmla="*/ 5953 h 10275"/>
              <a:gd name="connsiteX2" fmla="*/ 567 w 12051"/>
              <a:gd name="connsiteY2" fmla="*/ 2470 h 10275"/>
              <a:gd name="connsiteX3" fmla="*/ 416 w 12051"/>
              <a:gd name="connsiteY3" fmla="*/ 0 h 10275"/>
              <a:gd name="connsiteX4" fmla="*/ 4981 w 12051"/>
              <a:gd name="connsiteY4" fmla="*/ 3759 h 10275"/>
              <a:gd name="connsiteX5" fmla="*/ 8079 w 12051"/>
              <a:gd name="connsiteY5" fmla="*/ 8389 h 10275"/>
              <a:gd name="connsiteX6" fmla="*/ 12046 w 12051"/>
              <a:gd name="connsiteY6" fmla="*/ 10275 h 10275"/>
              <a:gd name="connsiteX0" fmla="*/ 12046 w 12054"/>
              <a:gd name="connsiteY0" fmla="*/ 10275 h 10275"/>
              <a:gd name="connsiteX1" fmla="*/ 3091 w 12054"/>
              <a:gd name="connsiteY1" fmla="*/ 5953 h 10275"/>
              <a:gd name="connsiteX2" fmla="*/ 567 w 12054"/>
              <a:gd name="connsiteY2" fmla="*/ 2470 h 10275"/>
              <a:gd name="connsiteX3" fmla="*/ 416 w 12054"/>
              <a:gd name="connsiteY3" fmla="*/ 0 h 10275"/>
              <a:gd name="connsiteX4" fmla="*/ 4981 w 12054"/>
              <a:gd name="connsiteY4" fmla="*/ 3759 h 10275"/>
              <a:gd name="connsiteX5" fmla="*/ 9237 w 12054"/>
              <a:gd name="connsiteY5" fmla="*/ 8139 h 10275"/>
              <a:gd name="connsiteX6" fmla="*/ 12046 w 12054"/>
              <a:gd name="connsiteY6" fmla="*/ 10275 h 10275"/>
              <a:gd name="connsiteX0" fmla="*/ 12046 w 14174"/>
              <a:gd name="connsiteY0" fmla="*/ 10275 h 10558"/>
              <a:gd name="connsiteX1" fmla="*/ 3091 w 14174"/>
              <a:gd name="connsiteY1" fmla="*/ 5953 h 10558"/>
              <a:gd name="connsiteX2" fmla="*/ 567 w 14174"/>
              <a:gd name="connsiteY2" fmla="*/ 2470 h 10558"/>
              <a:gd name="connsiteX3" fmla="*/ 416 w 14174"/>
              <a:gd name="connsiteY3" fmla="*/ 0 h 10558"/>
              <a:gd name="connsiteX4" fmla="*/ 4981 w 14174"/>
              <a:gd name="connsiteY4" fmla="*/ 3759 h 10558"/>
              <a:gd name="connsiteX5" fmla="*/ 9237 w 14174"/>
              <a:gd name="connsiteY5" fmla="*/ 8139 h 10558"/>
              <a:gd name="connsiteX6" fmla="*/ 12046 w 14174"/>
              <a:gd name="connsiteY6" fmla="*/ 10275 h 10558"/>
              <a:gd name="connsiteX0" fmla="*/ 12046 w 12150"/>
              <a:gd name="connsiteY0" fmla="*/ 10275 h 10275"/>
              <a:gd name="connsiteX1" fmla="*/ 3091 w 12150"/>
              <a:gd name="connsiteY1" fmla="*/ 5953 h 10275"/>
              <a:gd name="connsiteX2" fmla="*/ 567 w 12150"/>
              <a:gd name="connsiteY2" fmla="*/ 2470 h 10275"/>
              <a:gd name="connsiteX3" fmla="*/ 416 w 12150"/>
              <a:gd name="connsiteY3" fmla="*/ 0 h 10275"/>
              <a:gd name="connsiteX4" fmla="*/ 4981 w 12150"/>
              <a:gd name="connsiteY4" fmla="*/ 3759 h 10275"/>
              <a:gd name="connsiteX5" fmla="*/ 9237 w 12150"/>
              <a:gd name="connsiteY5" fmla="*/ 8139 h 10275"/>
              <a:gd name="connsiteX6" fmla="*/ 12046 w 12150"/>
              <a:gd name="connsiteY6" fmla="*/ 10275 h 10275"/>
              <a:gd name="connsiteX0" fmla="*/ 12046 w 12101"/>
              <a:gd name="connsiteY0" fmla="*/ 10275 h 10275"/>
              <a:gd name="connsiteX1" fmla="*/ 3091 w 12101"/>
              <a:gd name="connsiteY1" fmla="*/ 5953 h 10275"/>
              <a:gd name="connsiteX2" fmla="*/ 567 w 12101"/>
              <a:gd name="connsiteY2" fmla="*/ 2470 h 10275"/>
              <a:gd name="connsiteX3" fmla="*/ 416 w 12101"/>
              <a:gd name="connsiteY3" fmla="*/ 0 h 10275"/>
              <a:gd name="connsiteX4" fmla="*/ 4981 w 12101"/>
              <a:gd name="connsiteY4" fmla="*/ 3759 h 10275"/>
              <a:gd name="connsiteX5" fmla="*/ 6318 w 12101"/>
              <a:gd name="connsiteY5" fmla="*/ 6602 h 10275"/>
              <a:gd name="connsiteX6" fmla="*/ 12046 w 12101"/>
              <a:gd name="connsiteY6" fmla="*/ 10275 h 10275"/>
              <a:gd name="connsiteX0" fmla="*/ 10302 w 10379"/>
              <a:gd name="connsiteY0" fmla="*/ 10704 h 10704"/>
              <a:gd name="connsiteX1" fmla="*/ 3091 w 10379"/>
              <a:gd name="connsiteY1" fmla="*/ 5953 h 10704"/>
              <a:gd name="connsiteX2" fmla="*/ 567 w 10379"/>
              <a:gd name="connsiteY2" fmla="*/ 2470 h 10704"/>
              <a:gd name="connsiteX3" fmla="*/ 416 w 10379"/>
              <a:gd name="connsiteY3" fmla="*/ 0 h 10704"/>
              <a:gd name="connsiteX4" fmla="*/ 4981 w 10379"/>
              <a:gd name="connsiteY4" fmla="*/ 3759 h 10704"/>
              <a:gd name="connsiteX5" fmla="*/ 6318 w 10379"/>
              <a:gd name="connsiteY5" fmla="*/ 6602 h 10704"/>
              <a:gd name="connsiteX6" fmla="*/ 10302 w 10379"/>
              <a:gd name="connsiteY6" fmla="*/ 10704 h 10704"/>
              <a:gd name="connsiteX0" fmla="*/ 10302 w 10379"/>
              <a:gd name="connsiteY0" fmla="*/ 10704 h 10704"/>
              <a:gd name="connsiteX1" fmla="*/ 567 w 10379"/>
              <a:gd name="connsiteY1" fmla="*/ 2470 h 10704"/>
              <a:gd name="connsiteX2" fmla="*/ 416 w 10379"/>
              <a:gd name="connsiteY2" fmla="*/ 0 h 10704"/>
              <a:gd name="connsiteX3" fmla="*/ 4981 w 10379"/>
              <a:gd name="connsiteY3" fmla="*/ 3759 h 10704"/>
              <a:gd name="connsiteX4" fmla="*/ 6318 w 10379"/>
              <a:gd name="connsiteY4" fmla="*/ 6602 h 10704"/>
              <a:gd name="connsiteX5" fmla="*/ 10302 w 10379"/>
              <a:gd name="connsiteY5" fmla="*/ 10704 h 10704"/>
              <a:gd name="connsiteX0" fmla="*/ 10302 w 12564"/>
              <a:gd name="connsiteY0" fmla="*/ 10704 h 11091"/>
              <a:gd name="connsiteX1" fmla="*/ 567 w 12564"/>
              <a:gd name="connsiteY1" fmla="*/ 2470 h 11091"/>
              <a:gd name="connsiteX2" fmla="*/ 416 w 12564"/>
              <a:gd name="connsiteY2" fmla="*/ 0 h 11091"/>
              <a:gd name="connsiteX3" fmla="*/ 4981 w 12564"/>
              <a:gd name="connsiteY3" fmla="*/ 3759 h 11091"/>
              <a:gd name="connsiteX4" fmla="*/ 6318 w 12564"/>
              <a:gd name="connsiteY4" fmla="*/ 6602 h 11091"/>
              <a:gd name="connsiteX5" fmla="*/ 10302 w 12564"/>
              <a:gd name="connsiteY5" fmla="*/ 10704 h 11091"/>
              <a:gd name="connsiteX0" fmla="*/ 10302 w 10302"/>
              <a:gd name="connsiteY0" fmla="*/ 10704 h 10704"/>
              <a:gd name="connsiteX1" fmla="*/ 567 w 10302"/>
              <a:gd name="connsiteY1" fmla="*/ 2470 h 10704"/>
              <a:gd name="connsiteX2" fmla="*/ 416 w 10302"/>
              <a:gd name="connsiteY2" fmla="*/ 0 h 10704"/>
              <a:gd name="connsiteX3" fmla="*/ 4981 w 10302"/>
              <a:gd name="connsiteY3" fmla="*/ 3759 h 10704"/>
              <a:gd name="connsiteX4" fmla="*/ 6318 w 10302"/>
              <a:gd name="connsiteY4" fmla="*/ 6602 h 10704"/>
              <a:gd name="connsiteX5" fmla="*/ 10302 w 10302"/>
              <a:gd name="connsiteY5" fmla="*/ 10704 h 10704"/>
              <a:gd name="connsiteX0" fmla="*/ 10302 w 10384"/>
              <a:gd name="connsiteY0" fmla="*/ 10704 h 10710"/>
              <a:gd name="connsiteX1" fmla="*/ 567 w 10384"/>
              <a:gd name="connsiteY1" fmla="*/ 2470 h 10710"/>
              <a:gd name="connsiteX2" fmla="*/ 416 w 10384"/>
              <a:gd name="connsiteY2" fmla="*/ 0 h 10710"/>
              <a:gd name="connsiteX3" fmla="*/ 4981 w 10384"/>
              <a:gd name="connsiteY3" fmla="*/ 3759 h 10710"/>
              <a:gd name="connsiteX4" fmla="*/ 10302 w 10384"/>
              <a:gd name="connsiteY4" fmla="*/ 10704 h 10710"/>
              <a:gd name="connsiteX0" fmla="*/ 9983 w 10065"/>
              <a:gd name="connsiteY0" fmla="*/ 10704 h 10710"/>
              <a:gd name="connsiteX1" fmla="*/ 2591 w 10065"/>
              <a:gd name="connsiteY1" fmla="*/ 6051 h 10710"/>
              <a:gd name="connsiteX2" fmla="*/ 97 w 10065"/>
              <a:gd name="connsiteY2" fmla="*/ 0 h 10710"/>
              <a:gd name="connsiteX3" fmla="*/ 4662 w 10065"/>
              <a:gd name="connsiteY3" fmla="*/ 3759 h 10710"/>
              <a:gd name="connsiteX4" fmla="*/ 9983 w 10065"/>
              <a:gd name="connsiteY4" fmla="*/ 10704 h 10710"/>
              <a:gd name="connsiteX0" fmla="*/ 9983 w 9983"/>
              <a:gd name="connsiteY0" fmla="*/ 10704 h 10704"/>
              <a:gd name="connsiteX1" fmla="*/ 2591 w 9983"/>
              <a:gd name="connsiteY1" fmla="*/ 6051 h 10704"/>
              <a:gd name="connsiteX2" fmla="*/ 97 w 9983"/>
              <a:gd name="connsiteY2" fmla="*/ 0 h 10704"/>
              <a:gd name="connsiteX3" fmla="*/ 4662 w 9983"/>
              <a:gd name="connsiteY3" fmla="*/ 3759 h 10704"/>
              <a:gd name="connsiteX4" fmla="*/ 9983 w 9983"/>
              <a:gd name="connsiteY4" fmla="*/ 10704 h 10704"/>
              <a:gd name="connsiteX0" fmla="*/ 9976 w 9976"/>
              <a:gd name="connsiteY0" fmla="*/ 10000 h 10000"/>
              <a:gd name="connsiteX1" fmla="*/ 2571 w 9976"/>
              <a:gd name="connsiteY1" fmla="*/ 5653 h 10000"/>
              <a:gd name="connsiteX2" fmla="*/ 73 w 9976"/>
              <a:gd name="connsiteY2" fmla="*/ 0 h 10000"/>
              <a:gd name="connsiteX3" fmla="*/ 4646 w 9976"/>
              <a:gd name="connsiteY3" fmla="*/ 3512 h 10000"/>
              <a:gd name="connsiteX4" fmla="*/ 9976 w 9976"/>
              <a:gd name="connsiteY4" fmla="*/ 10000 h 10000"/>
              <a:gd name="connsiteX0" fmla="*/ 12330 w 12330"/>
              <a:gd name="connsiteY0" fmla="*/ 10167 h 10167"/>
              <a:gd name="connsiteX1" fmla="*/ 4907 w 12330"/>
              <a:gd name="connsiteY1" fmla="*/ 5820 h 10167"/>
              <a:gd name="connsiteX2" fmla="*/ 44 w 12330"/>
              <a:gd name="connsiteY2" fmla="*/ 0 h 10167"/>
              <a:gd name="connsiteX3" fmla="*/ 6987 w 12330"/>
              <a:gd name="connsiteY3" fmla="*/ 3679 h 10167"/>
              <a:gd name="connsiteX4" fmla="*/ 12330 w 12330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943 w 12286"/>
              <a:gd name="connsiteY3" fmla="*/ 3679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4863 w 12286"/>
              <a:gd name="connsiteY1" fmla="*/ 58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3289 w 12286"/>
              <a:gd name="connsiteY1" fmla="*/ 5720 h 10167"/>
              <a:gd name="connsiteX2" fmla="*/ 0 w 12286"/>
              <a:gd name="connsiteY2" fmla="*/ 0 h 10167"/>
              <a:gd name="connsiteX3" fmla="*/ 6156 w 12286"/>
              <a:gd name="connsiteY3" fmla="*/ 4081 h 10167"/>
              <a:gd name="connsiteX4" fmla="*/ 12286 w 12286"/>
              <a:gd name="connsiteY4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6156 w 12286"/>
              <a:gd name="connsiteY2" fmla="*/ 4081 h 10167"/>
              <a:gd name="connsiteX3" fmla="*/ 12286 w 12286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04"/>
              <a:gd name="connsiteY0" fmla="*/ 10167 h 10167"/>
              <a:gd name="connsiteX1" fmla="*/ 0 w 12804"/>
              <a:gd name="connsiteY1" fmla="*/ 0 h 10167"/>
              <a:gd name="connsiteX2" fmla="*/ 6156 w 12804"/>
              <a:gd name="connsiteY2" fmla="*/ 4081 h 10167"/>
              <a:gd name="connsiteX3" fmla="*/ 12286 w 12804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885"/>
              <a:gd name="connsiteY0" fmla="*/ 10167 h 10167"/>
              <a:gd name="connsiteX1" fmla="*/ 0 w 12885"/>
              <a:gd name="connsiteY1" fmla="*/ 0 h 10167"/>
              <a:gd name="connsiteX2" fmla="*/ 7343 w 12885"/>
              <a:gd name="connsiteY2" fmla="*/ 6090 h 10167"/>
              <a:gd name="connsiteX3" fmla="*/ 12286 w 12885"/>
              <a:gd name="connsiteY3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2286 w 12286"/>
              <a:gd name="connsiteY0" fmla="*/ 10167 h 10167"/>
              <a:gd name="connsiteX1" fmla="*/ 0 w 12286"/>
              <a:gd name="connsiteY1" fmla="*/ 0 h 10167"/>
              <a:gd name="connsiteX2" fmla="*/ 12286 w 12286"/>
              <a:gd name="connsiteY2" fmla="*/ 10167 h 10167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3030 w 13030"/>
              <a:gd name="connsiteY0" fmla="*/ 10205 h 10205"/>
              <a:gd name="connsiteX1" fmla="*/ 0 w 13030"/>
              <a:gd name="connsiteY1" fmla="*/ 0 h 10205"/>
              <a:gd name="connsiteX2" fmla="*/ 13030 w 13030"/>
              <a:gd name="connsiteY2" fmla="*/ 10205 h 10205"/>
              <a:gd name="connsiteX0" fmla="*/ 10805 w 10805"/>
              <a:gd name="connsiteY0" fmla="*/ 11154 h 11154"/>
              <a:gd name="connsiteX1" fmla="*/ 0 w 10805"/>
              <a:gd name="connsiteY1" fmla="*/ 0 h 11154"/>
              <a:gd name="connsiteX2" fmla="*/ 10805 w 10805"/>
              <a:gd name="connsiteY2" fmla="*/ 11154 h 11154"/>
              <a:gd name="connsiteX0" fmla="*/ 10805 w 12793"/>
              <a:gd name="connsiteY0" fmla="*/ 11154 h 11154"/>
              <a:gd name="connsiteX1" fmla="*/ 0 w 12793"/>
              <a:gd name="connsiteY1" fmla="*/ 0 h 11154"/>
              <a:gd name="connsiteX2" fmla="*/ 10805 w 12793"/>
              <a:gd name="connsiteY2" fmla="*/ 11154 h 11154"/>
              <a:gd name="connsiteX0" fmla="*/ 10805 w 12793"/>
              <a:gd name="connsiteY0" fmla="*/ 11154 h 11154"/>
              <a:gd name="connsiteX1" fmla="*/ 0 w 12793"/>
              <a:gd name="connsiteY1" fmla="*/ 0 h 11154"/>
              <a:gd name="connsiteX2" fmla="*/ 10805 w 12793"/>
              <a:gd name="connsiteY2" fmla="*/ 11154 h 11154"/>
              <a:gd name="connsiteX0" fmla="*/ 13440 w 14783"/>
              <a:gd name="connsiteY0" fmla="*/ 13335 h 13335"/>
              <a:gd name="connsiteX1" fmla="*/ 0 w 14783"/>
              <a:gd name="connsiteY1" fmla="*/ 0 h 13335"/>
              <a:gd name="connsiteX2" fmla="*/ 13440 w 14783"/>
              <a:gd name="connsiteY2" fmla="*/ 13335 h 13335"/>
              <a:gd name="connsiteX0" fmla="*/ 13440 w 14783"/>
              <a:gd name="connsiteY0" fmla="*/ 13335 h 13335"/>
              <a:gd name="connsiteX1" fmla="*/ 0 w 14783"/>
              <a:gd name="connsiteY1" fmla="*/ 0 h 13335"/>
              <a:gd name="connsiteX2" fmla="*/ 13440 w 14783"/>
              <a:gd name="connsiteY2" fmla="*/ 13335 h 13335"/>
              <a:gd name="connsiteX0" fmla="*/ 17378 w 18191"/>
              <a:gd name="connsiteY0" fmla="*/ 17575 h 17575"/>
              <a:gd name="connsiteX1" fmla="*/ 0 w 18191"/>
              <a:gd name="connsiteY1" fmla="*/ 0 h 17575"/>
              <a:gd name="connsiteX2" fmla="*/ 17378 w 18191"/>
              <a:gd name="connsiteY2" fmla="*/ 17575 h 17575"/>
              <a:gd name="connsiteX0" fmla="*/ 18227 w 19040"/>
              <a:gd name="connsiteY0" fmla="*/ 17575 h 17575"/>
              <a:gd name="connsiteX1" fmla="*/ 849 w 19040"/>
              <a:gd name="connsiteY1" fmla="*/ 0 h 17575"/>
              <a:gd name="connsiteX2" fmla="*/ 18227 w 19040"/>
              <a:gd name="connsiteY2" fmla="*/ 17575 h 17575"/>
              <a:gd name="connsiteX0" fmla="*/ 18227 w 18597"/>
              <a:gd name="connsiteY0" fmla="*/ 17575 h 17575"/>
              <a:gd name="connsiteX1" fmla="*/ 849 w 18597"/>
              <a:gd name="connsiteY1" fmla="*/ 0 h 17575"/>
              <a:gd name="connsiteX2" fmla="*/ 18227 w 18597"/>
              <a:gd name="connsiteY2" fmla="*/ 17575 h 17575"/>
              <a:gd name="connsiteX0" fmla="*/ 18321 w 18691"/>
              <a:gd name="connsiteY0" fmla="*/ 17575 h 17575"/>
              <a:gd name="connsiteX1" fmla="*/ 943 w 18691"/>
              <a:gd name="connsiteY1" fmla="*/ 0 h 17575"/>
              <a:gd name="connsiteX2" fmla="*/ 18321 w 18691"/>
              <a:gd name="connsiteY2" fmla="*/ 17575 h 17575"/>
              <a:gd name="connsiteX0" fmla="*/ 18321 w 18321"/>
              <a:gd name="connsiteY0" fmla="*/ 17575 h 17575"/>
              <a:gd name="connsiteX1" fmla="*/ 943 w 18321"/>
              <a:gd name="connsiteY1" fmla="*/ 0 h 17575"/>
              <a:gd name="connsiteX2" fmla="*/ 18321 w 18321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7378 w 17378"/>
              <a:gd name="connsiteY0" fmla="*/ 17575 h 17575"/>
              <a:gd name="connsiteX1" fmla="*/ 0 w 17378"/>
              <a:gd name="connsiteY1" fmla="*/ 0 h 17575"/>
              <a:gd name="connsiteX2" fmla="*/ 17378 w 17378"/>
              <a:gd name="connsiteY2" fmla="*/ 17575 h 17575"/>
              <a:gd name="connsiteX0" fmla="*/ 16244 w 16244"/>
              <a:gd name="connsiteY0" fmla="*/ 15400 h 15400"/>
              <a:gd name="connsiteX1" fmla="*/ 0 w 16244"/>
              <a:gd name="connsiteY1" fmla="*/ 0 h 15400"/>
              <a:gd name="connsiteX2" fmla="*/ 16244 w 16244"/>
              <a:gd name="connsiteY2" fmla="*/ 15400 h 15400"/>
              <a:gd name="connsiteX0" fmla="*/ 16244 w 16244"/>
              <a:gd name="connsiteY0" fmla="*/ 15400 h 15400"/>
              <a:gd name="connsiteX1" fmla="*/ 0 w 16244"/>
              <a:gd name="connsiteY1" fmla="*/ 0 h 15400"/>
              <a:gd name="connsiteX2" fmla="*/ 16244 w 16244"/>
              <a:gd name="connsiteY2" fmla="*/ 15400 h 15400"/>
              <a:gd name="connsiteX0" fmla="*/ 16244 w 16244"/>
              <a:gd name="connsiteY0" fmla="*/ 15400 h 15400"/>
              <a:gd name="connsiteX1" fmla="*/ 0 w 16244"/>
              <a:gd name="connsiteY1" fmla="*/ 0 h 15400"/>
              <a:gd name="connsiteX2" fmla="*/ 16244 w 16244"/>
              <a:gd name="connsiteY2" fmla="*/ 15400 h 15400"/>
              <a:gd name="connsiteX0" fmla="*/ 16244 w 16244"/>
              <a:gd name="connsiteY0" fmla="*/ 15400 h 15400"/>
              <a:gd name="connsiteX1" fmla="*/ 0 w 16244"/>
              <a:gd name="connsiteY1" fmla="*/ 0 h 15400"/>
              <a:gd name="connsiteX2" fmla="*/ 16244 w 16244"/>
              <a:gd name="connsiteY2" fmla="*/ 15400 h 15400"/>
              <a:gd name="connsiteX0" fmla="*/ 16244 w 16244"/>
              <a:gd name="connsiteY0" fmla="*/ 15400 h 15400"/>
              <a:gd name="connsiteX1" fmla="*/ 0 w 16244"/>
              <a:gd name="connsiteY1" fmla="*/ 0 h 15400"/>
              <a:gd name="connsiteX2" fmla="*/ 16244 w 16244"/>
              <a:gd name="connsiteY2" fmla="*/ 15400 h 15400"/>
              <a:gd name="connsiteX0" fmla="*/ 16244 w 16244"/>
              <a:gd name="connsiteY0" fmla="*/ 15400 h 15400"/>
              <a:gd name="connsiteX1" fmla="*/ 0 w 16244"/>
              <a:gd name="connsiteY1" fmla="*/ 0 h 15400"/>
              <a:gd name="connsiteX2" fmla="*/ 16244 w 16244"/>
              <a:gd name="connsiteY2" fmla="*/ 15400 h 154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6244" h="15400">
                <a:moveTo>
                  <a:pt x="16244" y="15400"/>
                </a:moveTo>
                <a:cubicBezTo>
                  <a:pt x="1618" y="7948"/>
                  <a:pt x="17595" y="5615"/>
                  <a:pt x="0" y="0"/>
                </a:cubicBezTo>
                <a:cubicBezTo>
                  <a:pt x="19711" y="6432"/>
                  <a:pt x="3979" y="5829"/>
                  <a:pt x="16244" y="15400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grpSp>
        <xdr:nvGrpSpPr>
          <xdr:cNvPr id="61" name="Group 60"/>
          <xdr:cNvGrpSpPr/>
        </xdr:nvGrpSpPr>
        <xdr:grpSpPr>
          <a:xfrm rot="816295">
            <a:off x="5814987" y="2239476"/>
            <a:ext cx="749756" cy="715263"/>
            <a:chOff x="6127273" y="1112928"/>
            <a:chExt cx="744758" cy="699120"/>
          </a:xfrm>
        </xdr:grpSpPr>
        <xdr:sp macro="" textlink="">
          <xdr:nvSpPr>
            <xdr:cNvPr id="75" name="Freeform 10"/>
            <xdr:cNvSpPr>
              <a:spLocks/>
            </xdr:cNvSpPr>
          </xdr:nvSpPr>
          <xdr:spPr bwMode="auto">
            <a:xfrm rot="3789134">
              <a:off x="6290242" y="1484817"/>
              <a:ext cx="333035" cy="321428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76" name="Freeform 10"/>
            <xdr:cNvSpPr>
              <a:spLocks/>
            </xdr:cNvSpPr>
          </xdr:nvSpPr>
          <xdr:spPr bwMode="auto">
            <a:xfrm rot="18498411">
              <a:off x="6574066" y="1303406"/>
              <a:ext cx="339762" cy="250524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77" name="Freeform 10"/>
            <xdr:cNvSpPr>
              <a:spLocks/>
            </xdr:cNvSpPr>
          </xdr:nvSpPr>
          <xdr:spPr bwMode="auto">
            <a:xfrm rot="13736157">
              <a:off x="6334434" y="1122686"/>
              <a:ext cx="340473" cy="32095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78" name="Freeform 10"/>
            <xdr:cNvSpPr>
              <a:spLocks/>
            </xdr:cNvSpPr>
          </xdr:nvSpPr>
          <xdr:spPr bwMode="auto">
            <a:xfrm rot="16200000">
              <a:off x="6489753" y="1184240"/>
              <a:ext cx="326772" cy="227211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79" name="Freeform 10"/>
            <xdr:cNvSpPr>
              <a:spLocks/>
            </xdr:cNvSpPr>
          </xdr:nvSpPr>
          <xdr:spPr bwMode="auto">
            <a:xfrm rot="11957747">
              <a:off x="6200222" y="1183825"/>
              <a:ext cx="327318" cy="222642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  <a:gd name="connsiteX0" fmla="*/ 1039 w 10002"/>
                <a:gd name="connsiteY0" fmla="*/ 2359 h 9839"/>
                <a:gd name="connsiteX1" fmla="*/ 10000 w 10002"/>
                <a:gd name="connsiteY1" fmla="*/ 7962 h 9839"/>
                <a:gd name="connsiteX2" fmla="*/ 305 w 10002"/>
                <a:gd name="connsiteY2" fmla="*/ 0 h 9839"/>
                <a:gd name="connsiteX3" fmla="*/ 1039 w 10002"/>
                <a:gd name="connsiteY3" fmla="*/ 2359 h 9839"/>
                <a:gd name="connsiteX0" fmla="*/ 1039 w 10166"/>
                <a:gd name="connsiteY0" fmla="*/ 2398 h 9811"/>
                <a:gd name="connsiteX1" fmla="*/ 9998 w 10166"/>
                <a:gd name="connsiteY1" fmla="*/ 8092 h 9811"/>
                <a:gd name="connsiteX2" fmla="*/ 305 w 10166"/>
                <a:gd name="connsiteY2" fmla="*/ 0 h 9811"/>
                <a:gd name="connsiteX3" fmla="*/ 1039 w 10166"/>
                <a:gd name="connsiteY3" fmla="*/ 2398 h 9811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0166" h="9811">
                  <a:moveTo>
                    <a:pt x="1039" y="2398"/>
                  </a:moveTo>
                  <a:cubicBezTo>
                    <a:pt x="1480" y="3446"/>
                    <a:pt x="8376" y="13834"/>
                    <a:pt x="9998" y="8092"/>
                  </a:cubicBezTo>
                  <a:cubicBezTo>
                    <a:pt x="11620" y="2350"/>
                    <a:pt x="1039" y="0"/>
                    <a:pt x="305" y="0"/>
                  </a:cubicBezTo>
                  <a:cubicBezTo>
                    <a:pt x="-430" y="0"/>
                    <a:pt x="305" y="899"/>
                    <a:pt x="1039" y="2398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80" name="Freeform 10"/>
            <xdr:cNvSpPr>
              <a:spLocks/>
            </xdr:cNvSpPr>
          </xdr:nvSpPr>
          <xdr:spPr bwMode="auto">
            <a:xfrm rot="1438715">
              <a:off x="6430919" y="1478956"/>
              <a:ext cx="333035" cy="321428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81" name="Freeform 10"/>
            <xdr:cNvSpPr>
              <a:spLocks/>
            </xdr:cNvSpPr>
          </xdr:nvSpPr>
          <xdr:spPr bwMode="auto">
            <a:xfrm rot="6878286">
              <a:off x="6150376" y="1474406"/>
              <a:ext cx="326772" cy="227211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82" name="Freeform 10"/>
            <xdr:cNvSpPr>
              <a:spLocks/>
            </xdr:cNvSpPr>
          </xdr:nvSpPr>
          <xdr:spPr bwMode="auto">
            <a:xfrm rot="20976373">
              <a:off x="6550122" y="1459883"/>
              <a:ext cx="321909" cy="230644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83" name="Freeform 10"/>
            <xdr:cNvSpPr>
              <a:spLocks/>
            </xdr:cNvSpPr>
          </xdr:nvSpPr>
          <xdr:spPr bwMode="auto">
            <a:xfrm rot="9084848">
              <a:off x="6127273" y="1294598"/>
              <a:ext cx="325265" cy="269222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84" name="Oval 83"/>
            <xdr:cNvSpPr/>
          </xdr:nvSpPr>
          <xdr:spPr>
            <a:xfrm>
              <a:off x="6422848" y="1392349"/>
              <a:ext cx="186370" cy="177956"/>
            </a:xfrm>
            <a:prstGeom prst="ellipse">
              <a:avLst/>
            </a:prstGeom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62" name="Freeform 6"/>
          <xdr:cNvSpPr>
            <a:spLocks/>
          </xdr:cNvSpPr>
        </xdr:nvSpPr>
        <xdr:spPr bwMode="auto">
          <a:xfrm rot="8883583">
            <a:off x="6690245" y="2988286"/>
            <a:ext cx="192305" cy="250686"/>
          </a:xfrm>
          <a:custGeom>
            <a:avLst/>
            <a:gdLst>
              <a:gd name="T0" fmla="*/ 24 w 50"/>
              <a:gd name="T1" fmla="*/ 64 h 64"/>
              <a:gd name="T2" fmla="*/ 50 w 50"/>
              <a:gd name="T3" fmla="*/ 10 h 64"/>
              <a:gd name="T4" fmla="*/ 27 w 50"/>
              <a:gd name="T5" fmla="*/ 53 h 64"/>
              <a:gd name="T6" fmla="*/ 24 w 50"/>
              <a:gd name="T7" fmla="*/ 64 h 6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0" h="64">
                <a:moveTo>
                  <a:pt x="24" y="64"/>
                </a:moveTo>
                <a:cubicBezTo>
                  <a:pt x="0" y="48"/>
                  <a:pt x="17" y="0"/>
                  <a:pt x="50" y="10"/>
                </a:cubicBezTo>
                <a:cubicBezTo>
                  <a:pt x="50" y="30"/>
                  <a:pt x="30" y="49"/>
                  <a:pt x="27" y="53"/>
                </a:cubicBezTo>
                <a:cubicBezTo>
                  <a:pt x="24" y="58"/>
                  <a:pt x="24" y="64"/>
                  <a:pt x="24" y="64"/>
                </a:cubicBezTo>
                <a:close/>
              </a:path>
            </a:pathLst>
          </a:custGeom>
          <a:solidFill>
            <a:srgbClr val="4F7006"/>
          </a:solidFill>
          <a:ln>
            <a:noFill/>
          </a:ln>
        </xdr:spPr>
      </xdr:sp>
      <xdr:sp macro="" textlink="">
        <xdr:nvSpPr>
          <xdr:cNvPr id="63" name="Freeform 7"/>
          <xdr:cNvSpPr>
            <a:spLocks/>
          </xdr:cNvSpPr>
        </xdr:nvSpPr>
        <xdr:spPr bwMode="auto">
          <a:xfrm rot="3111000">
            <a:off x="6283785" y="3046026"/>
            <a:ext cx="184369" cy="210383"/>
          </a:xfrm>
          <a:custGeom>
            <a:avLst/>
            <a:gdLst>
              <a:gd name="T0" fmla="*/ 11 w 49"/>
              <a:gd name="T1" fmla="*/ 50 h 56"/>
              <a:gd name="T2" fmla="*/ 49 w 49"/>
              <a:gd name="T3" fmla="*/ 10 h 56"/>
              <a:gd name="T4" fmla="*/ 0 w 49"/>
              <a:gd name="T5" fmla="*/ 48 h 56"/>
              <a:gd name="T6" fmla="*/ 11 w 49"/>
              <a:gd name="T7" fmla="*/ 50 h 5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49" h="56">
                <a:moveTo>
                  <a:pt x="11" y="50"/>
                </a:moveTo>
                <a:cubicBezTo>
                  <a:pt x="36" y="56"/>
                  <a:pt x="49" y="34"/>
                  <a:pt x="49" y="10"/>
                </a:cubicBezTo>
                <a:cubicBezTo>
                  <a:pt x="23" y="0"/>
                  <a:pt x="7" y="27"/>
                  <a:pt x="0" y="48"/>
                </a:cubicBezTo>
                <a:lnTo>
                  <a:pt x="11" y="50"/>
                </a:lnTo>
                <a:close/>
              </a:path>
            </a:pathLst>
          </a:custGeom>
          <a:solidFill>
            <a:srgbClr val="4F7006"/>
          </a:solidFill>
          <a:ln>
            <a:noFill/>
          </a:ln>
        </xdr:spPr>
      </xdr:sp>
      <xdr:grpSp>
        <xdr:nvGrpSpPr>
          <xdr:cNvPr id="64" name="Group 63"/>
          <xdr:cNvGrpSpPr/>
        </xdr:nvGrpSpPr>
        <xdr:grpSpPr>
          <a:xfrm>
            <a:off x="7388834" y="2615953"/>
            <a:ext cx="363934" cy="339393"/>
            <a:chOff x="5766882" y="1888482"/>
            <a:chExt cx="363934" cy="328710"/>
          </a:xfrm>
        </xdr:grpSpPr>
        <xdr:sp macro="" textlink="">
          <xdr:nvSpPr>
            <xdr:cNvPr id="66" name="Freeform 10"/>
            <xdr:cNvSpPr>
              <a:spLocks/>
            </xdr:cNvSpPr>
          </xdr:nvSpPr>
          <xdr:spPr bwMode="auto">
            <a:xfrm rot="13383097">
              <a:off x="5860582" y="1888482"/>
              <a:ext cx="163343" cy="158765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67" name="Freeform 10"/>
            <xdr:cNvSpPr>
              <a:spLocks/>
            </xdr:cNvSpPr>
          </xdr:nvSpPr>
          <xdr:spPr bwMode="auto">
            <a:xfrm rot="16410178">
              <a:off x="5942204" y="1918313"/>
              <a:ext cx="141814" cy="115158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68" name="Freeform 10"/>
            <xdr:cNvSpPr>
              <a:spLocks/>
            </xdr:cNvSpPr>
          </xdr:nvSpPr>
          <xdr:spPr bwMode="auto">
            <a:xfrm rot="11163762">
              <a:off x="5809660" y="1912113"/>
              <a:ext cx="141507" cy="127554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69" name="Freeform 10"/>
            <xdr:cNvSpPr>
              <a:spLocks/>
            </xdr:cNvSpPr>
          </xdr:nvSpPr>
          <xdr:spPr bwMode="auto">
            <a:xfrm rot="19175370">
              <a:off x="5962998" y="1979382"/>
              <a:ext cx="167818" cy="109044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70" name="Freeform 10"/>
            <xdr:cNvSpPr>
              <a:spLocks/>
            </xdr:cNvSpPr>
          </xdr:nvSpPr>
          <xdr:spPr bwMode="auto">
            <a:xfrm rot="2771110">
              <a:off x="5854580" y="2035813"/>
              <a:ext cx="200150" cy="16260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6776"/>
                <a:gd name="connsiteX1" fmla="*/ 7399 w 7772"/>
                <a:gd name="connsiteY1" fmla="*/ 6279 h 6776"/>
                <a:gd name="connsiteX2" fmla="*/ 225 w 7772"/>
                <a:gd name="connsiteY2" fmla="*/ 0 h 6776"/>
                <a:gd name="connsiteX3" fmla="*/ 769 w 7772"/>
                <a:gd name="connsiteY3" fmla="*/ 1860 h 6776"/>
                <a:gd name="connsiteX0" fmla="*/ 989 w 9888"/>
                <a:gd name="connsiteY0" fmla="*/ 2745 h 11368"/>
                <a:gd name="connsiteX1" fmla="*/ 9520 w 9888"/>
                <a:gd name="connsiteY1" fmla="*/ 9267 h 11368"/>
                <a:gd name="connsiteX2" fmla="*/ 290 w 9888"/>
                <a:gd name="connsiteY2" fmla="*/ 0 h 11368"/>
                <a:gd name="connsiteX3" fmla="*/ 989 w 9888"/>
                <a:gd name="connsiteY3" fmla="*/ 2745 h 11368"/>
                <a:gd name="connsiteX0" fmla="*/ 1401 w 10032"/>
                <a:gd name="connsiteY0" fmla="*/ 4348 h 10151"/>
                <a:gd name="connsiteX1" fmla="*/ 10029 w 10032"/>
                <a:gd name="connsiteY1" fmla="*/ 10085 h 10151"/>
                <a:gd name="connsiteX2" fmla="*/ 217 w 10032"/>
                <a:gd name="connsiteY2" fmla="*/ 0 h 10151"/>
                <a:gd name="connsiteX3" fmla="*/ 1401 w 10032"/>
                <a:gd name="connsiteY3" fmla="*/ 4348 h 10151"/>
                <a:gd name="connsiteX0" fmla="*/ 1401 w 10364"/>
                <a:gd name="connsiteY0" fmla="*/ 4348 h 11792"/>
                <a:gd name="connsiteX1" fmla="*/ 10029 w 10364"/>
                <a:gd name="connsiteY1" fmla="*/ 10085 h 11792"/>
                <a:gd name="connsiteX2" fmla="*/ 217 w 10364"/>
                <a:gd name="connsiteY2" fmla="*/ 0 h 11792"/>
                <a:gd name="connsiteX3" fmla="*/ 1401 w 10364"/>
                <a:gd name="connsiteY3" fmla="*/ 4348 h 11792"/>
                <a:gd name="connsiteX0" fmla="*/ 1633 w 9614"/>
                <a:gd name="connsiteY0" fmla="*/ 4446 h 10741"/>
                <a:gd name="connsiteX1" fmla="*/ 9234 w 9614"/>
                <a:gd name="connsiteY1" fmla="*/ 8865 h 10741"/>
                <a:gd name="connsiteX2" fmla="*/ 449 w 9614"/>
                <a:gd name="connsiteY2" fmla="*/ 98 h 10741"/>
                <a:gd name="connsiteX3" fmla="*/ 1633 w 9614"/>
                <a:gd name="connsiteY3" fmla="*/ 4446 h 10741"/>
                <a:gd name="connsiteX0" fmla="*/ 550 w 10390"/>
                <a:gd name="connsiteY0" fmla="*/ 1588 h 8745"/>
                <a:gd name="connsiteX1" fmla="*/ 10389 w 10390"/>
                <a:gd name="connsiteY1" fmla="*/ 8742 h 8745"/>
                <a:gd name="connsiteX2" fmla="*/ 1251 w 10390"/>
                <a:gd name="connsiteY2" fmla="*/ 580 h 8745"/>
                <a:gd name="connsiteX3" fmla="*/ 550 w 10390"/>
                <a:gd name="connsiteY3" fmla="*/ 1588 h 8745"/>
                <a:gd name="connsiteX0" fmla="*/ 529 w 10518"/>
                <a:gd name="connsiteY0" fmla="*/ 1817 h 11145"/>
                <a:gd name="connsiteX1" fmla="*/ 9999 w 10518"/>
                <a:gd name="connsiteY1" fmla="*/ 9998 h 11145"/>
                <a:gd name="connsiteX2" fmla="*/ 1204 w 10518"/>
                <a:gd name="connsiteY2" fmla="*/ 664 h 11145"/>
                <a:gd name="connsiteX3" fmla="*/ 529 w 10518"/>
                <a:gd name="connsiteY3" fmla="*/ 1817 h 11145"/>
                <a:gd name="connsiteX0" fmla="*/ 567 w 11206"/>
                <a:gd name="connsiteY0" fmla="*/ 1920 h 12540"/>
                <a:gd name="connsiteX1" fmla="*/ 10710 w 11206"/>
                <a:gd name="connsiteY1" fmla="*/ 11488 h 12540"/>
                <a:gd name="connsiteX2" fmla="*/ 1242 w 11206"/>
                <a:gd name="connsiteY2" fmla="*/ 767 h 12540"/>
                <a:gd name="connsiteX3" fmla="*/ 567 w 11206"/>
                <a:gd name="connsiteY3" fmla="*/ 1920 h 1254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11206" h="12540">
                  <a:moveTo>
                    <a:pt x="567" y="1920"/>
                  </a:moveTo>
                  <a:cubicBezTo>
                    <a:pt x="993" y="3044"/>
                    <a:pt x="7810" y="16313"/>
                    <a:pt x="10710" y="11488"/>
                  </a:cubicBezTo>
                  <a:cubicBezTo>
                    <a:pt x="13610" y="6663"/>
                    <a:pt x="2932" y="2362"/>
                    <a:pt x="1242" y="767"/>
                  </a:cubicBezTo>
                  <a:cubicBezTo>
                    <a:pt x="-448" y="-828"/>
                    <a:pt x="-141" y="313"/>
                    <a:pt x="567" y="1920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71" name="Freeform 10"/>
            <xdr:cNvSpPr>
              <a:spLocks/>
            </xdr:cNvSpPr>
          </xdr:nvSpPr>
          <xdr:spPr bwMode="auto">
            <a:xfrm rot="5798191">
              <a:off x="5799694" y="2057290"/>
              <a:ext cx="160570" cy="11761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72" name="Freeform 10"/>
            <xdr:cNvSpPr>
              <a:spLocks/>
            </xdr:cNvSpPr>
          </xdr:nvSpPr>
          <xdr:spPr bwMode="auto">
            <a:xfrm>
              <a:off x="5941599" y="2044458"/>
              <a:ext cx="166035" cy="12229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75000"/>
              </a:schemeClr>
            </a:solidFill>
            <a:ln>
              <a:noFill/>
            </a:ln>
          </xdr:spPr>
        </xdr:sp>
        <xdr:sp macro="" textlink="">
          <xdr:nvSpPr>
            <xdr:cNvPr id="73" name="Freeform 10"/>
            <xdr:cNvSpPr>
              <a:spLocks/>
            </xdr:cNvSpPr>
          </xdr:nvSpPr>
          <xdr:spPr bwMode="auto">
            <a:xfrm rot="8563383">
              <a:off x="5766882" y="1976438"/>
              <a:ext cx="166744" cy="138637"/>
            </a:xfrm>
            <a:custGeom>
              <a:avLst/>
              <a:gdLst>
                <a:gd name="T0" fmla="*/ 10 w 92"/>
                <a:gd name="T1" fmla="*/ 16 h 86"/>
                <a:gd name="T2" fmla="*/ 71 w 92"/>
                <a:gd name="T3" fmla="*/ 54 h 86"/>
                <a:gd name="T4" fmla="*/ 5 w 92"/>
                <a:gd name="T5" fmla="*/ 0 h 86"/>
                <a:gd name="T6" fmla="*/ 10 w 92"/>
                <a:gd name="T7" fmla="*/ 16 h 86"/>
                <a:gd name="connsiteX0" fmla="*/ 769 w 7772"/>
                <a:gd name="connsiteY0" fmla="*/ 1860 h 7886"/>
                <a:gd name="connsiteX1" fmla="*/ 7399 w 7772"/>
                <a:gd name="connsiteY1" fmla="*/ 6279 h 7886"/>
                <a:gd name="connsiteX2" fmla="*/ 225 w 7772"/>
                <a:gd name="connsiteY2" fmla="*/ 0 h 7886"/>
                <a:gd name="connsiteX3" fmla="*/ 769 w 7772"/>
                <a:gd name="connsiteY3" fmla="*/ 1860 h 7886"/>
                <a:gd name="connsiteX0" fmla="*/ 989 w 9520"/>
                <a:gd name="connsiteY0" fmla="*/ 2359 h 10000"/>
                <a:gd name="connsiteX1" fmla="*/ 9520 w 9520"/>
                <a:gd name="connsiteY1" fmla="*/ 7962 h 10000"/>
                <a:gd name="connsiteX2" fmla="*/ 290 w 9520"/>
                <a:gd name="connsiteY2" fmla="*/ 0 h 10000"/>
                <a:gd name="connsiteX3" fmla="*/ 989 w 9520"/>
                <a:gd name="connsiteY3" fmla="*/ 2359 h 100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</a:cxnLst>
              <a:rect l="l" t="t" r="r" b="b"/>
              <a:pathLst>
                <a:path w="9520" h="10000">
                  <a:moveTo>
                    <a:pt x="989" y="2359"/>
                  </a:moveTo>
                  <a:cubicBezTo>
                    <a:pt x="1409" y="3391"/>
                    <a:pt x="6466" y="14475"/>
                    <a:pt x="9520" y="7962"/>
                  </a:cubicBezTo>
                  <a:cubicBezTo>
                    <a:pt x="9347" y="1848"/>
                    <a:pt x="989" y="0"/>
                    <a:pt x="290" y="0"/>
                  </a:cubicBezTo>
                  <a:cubicBezTo>
                    <a:pt x="-409" y="0"/>
                    <a:pt x="290" y="885"/>
                    <a:pt x="989" y="2359"/>
                  </a:cubicBezTo>
                  <a:close/>
                </a:path>
              </a:pathLst>
            </a:custGeom>
            <a:solidFill>
              <a:schemeClr val="accent1">
                <a:lumMod val="50000"/>
              </a:schemeClr>
            </a:solidFill>
            <a:ln>
              <a:noFill/>
            </a:ln>
          </xdr:spPr>
        </xdr:sp>
        <xdr:sp macro="" textlink="">
          <xdr:nvSpPr>
            <xdr:cNvPr id="74" name="Oval 73"/>
            <xdr:cNvSpPr/>
          </xdr:nvSpPr>
          <xdr:spPr>
            <a:xfrm>
              <a:off x="5908473" y="2000942"/>
              <a:ext cx="85910" cy="81044"/>
            </a:xfrm>
            <a:prstGeom prst="ellipse">
              <a:avLst/>
            </a:prstGeom>
            <a:solidFill>
              <a:schemeClr val="accent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65" name="Freeform 50"/>
          <xdr:cNvSpPr>
            <a:spLocks/>
          </xdr:cNvSpPr>
        </xdr:nvSpPr>
        <xdr:spPr bwMode="auto">
          <a:xfrm rot="21261973" flipH="1">
            <a:off x="7269488" y="2356075"/>
            <a:ext cx="94840" cy="215749"/>
          </a:xfrm>
          <a:custGeom>
            <a:avLst/>
            <a:gdLst>
              <a:gd name="T0" fmla="*/ 30 w 53"/>
              <a:gd name="T1" fmla="*/ 51 h 53"/>
              <a:gd name="T2" fmla="*/ 27 w 53"/>
              <a:gd name="T3" fmla="*/ 0 h 53"/>
              <a:gd name="T4" fmla="*/ 43 w 53"/>
              <a:gd name="T5" fmla="*/ 28 h 53"/>
              <a:gd name="T6" fmla="*/ 36 w 53"/>
              <a:gd name="T7" fmla="*/ 51 h 53"/>
              <a:gd name="T8" fmla="*/ 30 w 53"/>
              <a:gd name="T9" fmla="*/ 51 h 53"/>
              <a:gd name="connsiteX0" fmla="*/ 1801 w 4248"/>
              <a:gd name="connsiteY0" fmla="*/ 9623 h 9655"/>
              <a:gd name="connsiteX1" fmla="*/ 103 w 4248"/>
              <a:gd name="connsiteY1" fmla="*/ 0 h 9655"/>
              <a:gd name="connsiteX2" fmla="*/ 3122 w 4248"/>
              <a:gd name="connsiteY2" fmla="*/ 5283 h 9655"/>
              <a:gd name="connsiteX3" fmla="*/ 1801 w 4248"/>
              <a:gd name="connsiteY3" fmla="*/ 9623 h 9655"/>
              <a:gd name="connsiteX0" fmla="*/ 4240 w 8551"/>
              <a:gd name="connsiteY0" fmla="*/ 9967 h 10945"/>
              <a:gd name="connsiteX1" fmla="*/ 242 w 8551"/>
              <a:gd name="connsiteY1" fmla="*/ 0 h 10945"/>
              <a:gd name="connsiteX2" fmla="*/ 7349 w 8551"/>
              <a:gd name="connsiteY2" fmla="*/ 5472 h 10945"/>
              <a:gd name="connsiteX3" fmla="*/ 4240 w 8551"/>
              <a:gd name="connsiteY3" fmla="*/ 9967 h 10945"/>
              <a:gd name="connsiteX0" fmla="*/ 7009 w 15451"/>
              <a:gd name="connsiteY0" fmla="*/ 9106 h 9155"/>
              <a:gd name="connsiteX1" fmla="*/ 2334 w 15451"/>
              <a:gd name="connsiteY1" fmla="*/ 0 h 9155"/>
              <a:gd name="connsiteX2" fmla="*/ 10645 w 15451"/>
              <a:gd name="connsiteY2" fmla="*/ 5000 h 9155"/>
              <a:gd name="connsiteX3" fmla="*/ 7009 w 15451"/>
              <a:gd name="connsiteY3" fmla="*/ 9106 h 9155"/>
              <a:gd name="connsiteX0" fmla="*/ 2865 w 6106"/>
              <a:gd name="connsiteY0" fmla="*/ 13206 h 13507"/>
              <a:gd name="connsiteX1" fmla="*/ 200 w 6106"/>
              <a:gd name="connsiteY1" fmla="*/ 0 h 13507"/>
              <a:gd name="connsiteX2" fmla="*/ 5219 w 6106"/>
              <a:gd name="connsiteY2" fmla="*/ 8721 h 13507"/>
              <a:gd name="connsiteX3" fmla="*/ 2865 w 6106"/>
              <a:gd name="connsiteY3" fmla="*/ 13206 h 13507"/>
              <a:gd name="connsiteX0" fmla="*/ 7603 w 12911"/>
              <a:gd name="connsiteY0" fmla="*/ 9777 h 10000"/>
              <a:gd name="connsiteX1" fmla="*/ 3239 w 12911"/>
              <a:gd name="connsiteY1" fmla="*/ 0 h 10000"/>
              <a:gd name="connsiteX2" fmla="*/ 11458 w 12911"/>
              <a:gd name="connsiteY2" fmla="*/ 6457 h 10000"/>
              <a:gd name="connsiteX3" fmla="*/ 7603 w 12911"/>
              <a:gd name="connsiteY3" fmla="*/ 9777 h 10000"/>
              <a:gd name="connsiteX0" fmla="*/ 4364 w 9672"/>
              <a:gd name="connsiteY0" fmla="*/ 9777 h 10000"/>
              <a:gd name="connsiteX1" fmla="*/ 0 w 9672"/>
              <a:gd name="connsiteY1" fmla="*/ 0 h 10000"/>
              <a:gd name="connsiteX2" fmla="*/ 8219 w 9672"/>
              <a:gd name="connsiteY2" fmla="*/ 6457 h 10000"/>
              <a:gd name="connsiteX3" fmla="*/ 4364 w 9672"/>
              <a:gd name="connsiteY3" fmla="*/ 9777 h 10000"/>
              <a:gd name="connsiteX0" fmla="*/ 6935 w 12423"/>
              <a:gd name="connsiteY0" fmla="*/ 9777 h 10000"/>
              <a:gd name="connsiteX1" fmla="*/ 2423 w 12423"/>
              <a:gd name="connsiteY1" fmla="*/ 0 h 10000"/>
              <a:gd name="connsiteX2" fmla="*/ 10921 w 12423"/>
              <a:gd name="connsiteY2" fmla="*/ 6457 h 10000"/>
              <a:gd name="connsiteX3" fmla="*/ 6935 w 12423"/>
              <a:gd name="connsiteY3" fmla="*/ 9777 h 10000"/>
              <a:gd name="connsiteX0" fmla="*/ 8918 w 16537"/>
              <a:gd name="connsiteY0" fmla="*/ 9777 h 9781"/>
              <a:gd name="connsiteX1" fmla="*/ 4406 w 16537"/>
              <a:gd name="connsiteY1" fmla="*/ 0 h 9781"/>
              <a:gd name="connsiteX2" fmla="*/ 12904 w 16537"/>
              <a:gd name="connsiteY2" fmla="*/ 6457 h 9781"/>
              <a:gd name="connsiteX3" fmla="*/ 8918 w 16537"/>
              <a:gd name="connsiteY3" fmla="*/ 9777 h 9781"/>
              <a:gd name="connsiteX0" fmla="*/ 4304 w 11616"/>
              <a:gd name="connsiteY0" fmla="*/ 9996 h 10085"/>
              <a:gd name="connsiteX1" fmla="*/ 1575 w 11616"/>
              <a:gd name="connsiteY1" fmla="*/ 0 h 10085"/>
              <a:gd name="connsiteX2" fmla="*/ 11039 w 11616"/>
              <a:gd name="connsiteY2" fmla="*/ 4763 h 10085"/>
              <a:gd name="connsiteX3" fmla="*/ 4304 w 11616"/>
              <a:gd name="connsiteY3" fmla="*/ 9996 h 10085"/>
              <a:gd name="connsiteX0" fmla="*/ 4304 w 4304"/>
              <a:gd name="connsiteY0" fmla="*/ 9996 h 9996"/>
              <a:gd name="connsiteX1" fmla="*/ 1575 w 4304"/>
              <a:gd name="connsiteY1" fmla="*/ 0 h 9996"/>
              <a:gd name="connsiteX2" fmla="*/ 4304 w 4304"/>
              <a:gd name="connsiteY2" fmla="*/ 9996 h 9996"/>
              <a:gd name="connsiteX0" fmla="*/ 15442 w 24604"/>
              <a:gd name="connsiteY0" fmla="*/ 10000 h 10206"/>
              <a:gd name="connsiteX1" fmla="*/ 9101 w 24604"/>
              <a:gd name="connsiteY1" fmla="*/ 0 h 10206"/>
              <a:gd name="connsiteX2" fmla="*/ 15442 w 24604"/>
              <a:gd name="connsiteY2" fmla="*/ 10000 h 10206"/>
              <a:gd name="connsiteX0" fmla="*/ 15442 w 23710"/>
              <a:gd name="connsiteY0" fmla="*/ 10000 h 10206"/>
              <a:gd name="connsiteX1" fmla="*/ 9101 w 23710"/>
              <a:gd name="connsiteY1" fmla="*/ 0 h 10206"/>
              <a:gd name="connsiteX2" fmla="*/ 15442 w 23710"/>
              <a:gd name="connsiteY2" fmla="*/ 10000 h 10206"/>
              <a:gd name="connsiteX0" fmla="*/ 16427 w 25799"/>
              <a:gd name="connsiteY0" fmla="*/ 10000 h 10448"/>
              <a:gd name="connsiteX1" fmla="*/ 10086 w 25799"/>
              <a:gd name="connsiteY1" fmla="*/ 0 h 10448"/>
              <a:gd name="connsiteX2" fmla="*/ 16427 w 25799"/>
              <a:gd name="connsiteY2" fmla="*/ 10000 h 10448"/>
              <a:gd name="connsiteX0" fmla="*/ 15439 w 23703"/>
              <a:gd name="connsiteY0" fmla="*/ 10000 h 10088"/>
              <a:gd name="connsiteX1" fmla="*/ 9098 w 23703"/>
              <a:gd name="connsiteY1" fmla="*/ 0 h 10088"/>
              <a:gd name="connsiteX2" fmla="*/ 15439 w 23703"/>
              <a:gd name="connsiteY2" fmla="*/ 10000 h 10088"/>
              <a:gd name="connsiteX0" fmla="*/ 15439 w 24259"/>
              <a:gd name="connsiteY0" fmla="*/ 10000 h 10088"/>
              <a:gd name="connsiteX1" fmla="*/ 9098 w 24259"/>
              <a:gd name="connsiteY1" fmla="*/ 0 h 10088"/>
              <a:gd name="connsiteX2" fmla="*/ 15439 w 24259"/>
              <a:gd name="connsiteY2" fmla="*/ 10000 h 1008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24259" h="10088">
                <a:moveTo>
                  <a:pt x="15439" y="10000"/>
                </a:moveTo>
                <a:cubicBezTo>
                  <a:pt x="-7520" y="11025"/>
                  <a:pt x="-655" y="2839"/>
                  <a:pt x="9098" y="0"/>
                </a:cubicBezTo>
                <a:cubicBezTo>
                  <a:pt x="9309" y="3850"/>
                  <a:pt x="38398" y="8975"/>
                  <a:pt x="15439" y="10000"/>
                </a:cubicBezTo>
                <a:close/>
              </a:path>
            </a:pathLst>
          </a:custGeom>
          <a:solidFill>
            <a:srgbClr val="00B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29</xdr:col>
      <xdr:colOff>23813</xdr:colOff>
      <xdr:row>5</xdr:row>
      <xdr:rowOff>83343</xdr:rowOff>
    </xdr:from>
    <xdr:to>
      <xdr:col>29</xdr:col>
      <xdr:colOff>653232</xdr:colOff>
      <xdr:row>7</xdr:row>
      <xdr:rowOff>130968</xdr:rowOff>
    </xdr:to>
    <xdr:grpSp>
      <xdr:nvGrpSpPr>
        <xdr:cNvPr id="43" name="Garden Rake icon group" title="Garden Rake icon"/>
        <xdr:cNvGrpSpPr/>
      </xdr:nvGrpSpPr>
      <xdr:grpSpPr>
        <a:xfrm>
          <a:off x="5548313" y="1332176"/>
          <a:ext cx="629419" cy="365125"/>
          <a:chOff x="725523" y="1271587"/>
          <a:chExt cx="629419" cy="381000"/>
        </a:xfrm>
      </xdr:grpSpPr>
      <xdr:sp macro="" textlink="">
        <xdr:nvSpPr>
          <xdr:cNvPr id="85" name="Freeform 13"/>
          <xdr:cNvSpPr>
            <a:spLocks/>
          </xdr:cNvSpPr>
        </xdr:nvSpPr>
        <xdr:spPr bwMode="auto">
          <a:xfrm>
            <a:off x="725523" y="1424203"/>
            <a:ext cx="276655" cy="228384"/>
          </a:xfrm>
          <a:custGeom>
            <a:avLst/>
            <a:gdLst>
              <a:gd name="T0" fmla="*/ 1094 w 1467"/>
              <a:gd name="T1" fmla="*/ 25 h 1215"/>
              <a:gd name="T2" fmla="*/ 1154 w 1467"/>
              <a:gd name="T3" fmla="*/ 85 h 1215"/>
              <a:gd name="T4" fmla="*/ 1230 w 1467"/>
              <a:gd name="T5" fmla="*/ 106 h 1215"/>
              <a:gd name="T6" fmla="*/ 1288 w 1467"/>
              <a:gd name="T7" fmla="*/ 61 h 1215"/>
              <a:gd name="T8" fmla="*/ 1428 w 1467"/>
              <a:gd name="T9" fmla="*/ 221 h 1215"/>
              <a:gd name="T10" fmla="*/ 1451 w 1467"/>
              <a:gd name="T11" fmla="*/ 286 h 1215"/>
              <a:gd name="T12" fmla="*/ 1467 w 1467"/>
              <a:gd name="T13" fmla="*/ 383 h 1215"/>
              <a:gd name="T14" fmla="*/ 1433 w 1467"/>
              <a:gd name="T15" fmla="*/ 437 h 1215"/>
              <a:gd name="T16" fmla="*/ 1307 w 1467"/>
              <a:gd name="T17" fmla="*/ 500 h 1215"/>
              <a:gd name="T18" fmla="*/ 1115 w 1467"/>
              <a:gd name="T19" fmla="*/ 586 h 1215"/>
              <a:gd name="T20" fmla="*/ 910 w 1467"/>
              <a:gd name="T21" fmla="*/ 672 h 1215"/>
              <a:gd name="T22" fmla="*/ 747 w 1467"/>
              <a:gd name="T23" fmla="*/ 735 h 1215"/>
              <a:gd name="T24" fmla="*/ 674 w 1467"/>
              <a:gd name="T25" fmla="*/ 761 h 1215"/>
              <a:gd name="T26" fmla="*/ 622 w 1467"/>
              <a:gd name="T27" fmla="*/ 868 h 1215"/>
              <a:gd name="T28" fmla="*/ 581 w 1467"/>
              <a:gd name="T29" fmla="*/ 1026 h 1215"/>
              <a:gd name="T30" fmla="*/ 559 w 1467"/>
              <a:gd name="T31" fmla="*/ 1128 h 1215"/>
              <a:gd name="T32" fmla="*/ 521 w 1467"/>
              <a:gd name="T33" fmla="*/ 1189 h 1215"/>
              <a:gd name="T34" fmla="*/ 473 w 1467"/>
              <a:gd name="T35" fmla="*/ 1215 h 1215"/>
              <a:gd name="T36" fmla="*/ 453 w 1467"/>
              <a:gd name="T37" fmla="*/ 1161 h 1215"/>
              <a:gd name="T38" fmla="*/ 467 w 1467"/>
              <a:gd name="T39" fmla="*/ 1017 h 1215"/>
              <a:gd name="T40" fmla="*/ 496 w 1467"/>
              <a:gd name="T41" fmla="*/ 821 h 1215"/>
              <a:gd name="T42" fmla="*/ 535 w 1467"/>
              <a:gd name="T43" fmla="*/ 656 h 1215"/>
              <a:gd name="T44" fmla="*/ 584 w 1467"/>
              <a:gd name="T45" fmla="*/ 603 h 1215"/>
              <a:gd name="T46" fmla="*/ 723 w 1467"/>
              <a:gd name="T47" fmla="*/ 570 h 1215"/>
              <a:gd name="T48" fmla="*/ 908 w 1467"/>
              <a:gd name="T49" fmla="*/ 511 h 1215"/>
              <a:gd name="T50" fmla="*/ 1078 w 1467"/>
              <a:gd name="T51" fmla="*/ 445 h 1215"/>
              <a:gd name="T52" fmla="*/ 1173 w 1467"/>
              <a:gd name="T53" fmla="*/ 393 h 1215"/>
              <a:gd name="T54" fmla="*/ 1137 w 1467"/>
              <a:gd name="T55" fmla="*/ 379 h 1215"/>
              <a:gd name="T56" fmla="*/ 995 w 1467"/>
              <a:gd name="T57" fmla="*/ 397 h 1215"/>
              <a:gd name="T58" fmla="*/ 798 w 1467"/>
              <a:gd name="T59" fmla="*/ 434 h 1215"/>
              <a:gd name="T60" fmla="*/ 601 w 1467"/>
              <a:gd name="T61" fmla="*/ 477 h 1215"/>
              <a:gd name="T62" fmla="*/ 455 w 1467"/>
              <a:gd name="T63" fmla="*/ 509 h 1215"/>
              <a:gd name="T64" fmla="*/ 304 w 1467"/>
              <a:gd name="T65" fmla="*/ 899 h 1215"/>
              <a:gd name="T66" fmla="*/ 272 w 1467"/>
              <a:gd name="T67" fmla="*/ 916 h 1215"/>
              <a:gd name="T68" fmla="*/ 219 w 1467"/>
              <a:gd name="T69" fmla="*/ 909 h 1215"/>
              <a:gd name="T70" fmla="*/ 210 w 1467"/>
              <a:gd name="T71" fmla="*/ 821 h 1215"/>
              <a:gd name="T72" fmla="*/ 236 w 1467"/>
              <a:gd name="T73" fmla="*/ 650 h 1215"/>
              <a:gd name="T74" fmla="*/ 279 w 1467"/>
              <a:gd name="T75" fmla="*/ 471 h 1215"/>
              <a:gd name="T76" fmla="*/ 330 w 1467"/>
              <a:gd name="T77" fmla="*/ 364 h 1215"/>
              <a:gd name="T78" fmla="*/ 442 w 1467"/>
              <a:gd name="T79" fmla="*/ 338 h 1215"/>
              <a:gd name="T80" fmla="*/ 631 w 1467"/>
              <a:gd name="T81" fmla="*/ 294 h 1215"/>
              <a:gd name="T82" fmla="*/ 825 w 1467"/>
              <a:gd name="T83" fmla="*/ 241 h 1215"/>
              <a:gd name="T84" fmla="*/ 951 w 1467"/>
              <a:gd name="T85" fmla="*/ 193 h 1215"/>
              <a:gd name="T86" fmla="*/ 943 w 1467"/>
              <a:gd name="T87" fmla="*/ 168 h 1215"/>
              <a:gd name="T88" fmla="*/ 813 w 1467"/>
              <a:gd name="T89" fmla="*/ 176 h 1215"/>
              <a:gd name="T90" fmla="*/ 618 w 1467"/>
              <a:gd name="T91" fmla="*/ 201 h 1215"/>
              <a:gd name="T92" fmla="*/ 414 w 1467"/>
              <a:gd name="T93" fmla="*/ 233 h 1215"/>
              <a:gd name="T94" fmla="*/ 259 w 1467"/>
              <a:gd name="T95" fmla="*/ 257 h 1215"/>
              <a:gd name="T96" fmla="*/ 185 w 1467"/>
              <a:gd name="T97" fmla="*/ 277 h 1215"/>
              <a:gd name="T98" fmla="*/ 135 w 1467"/>
              <a:gd name="T99" fmla="*/ 391 h 1215"/>
              <a:gd name="T100" fmla="*/ 105 w 1467"/>
              <a:gd name="T101" fmla="*/ 541 h 1215"/>
              <a:gd name="T102" fmla="*/ 77 w 1467"/>
              <a:gd name="T103" fmla="*/ 641 h 1215"/>
              <a:gd name="T104" fmla="*/ 27 w 1467"/>
              <a:gd name="T105" fmla="*/ 661 h 1215"/>
              <a:gd name="T106" fmla="*/ 0 w 1467"/>
              <a:gd name="T107" fmla="*/ 655 h 1215"/>
              <a:gd name="T108" fmla="*/ 5 w 1467"/>
              <a:gd name="T109" fmla="*/ 581 h 1215"/>
              <a:gd name="T110" fmla="*/ 21 w 1467"/>
              <a:gd name="T111" fmla="*/ 417 h 1215"/>
              <a:gd name="T112" fmla="*/ 54 w 1467"/>
              <a:gd name="T113" fmla="*/ 254 h 1215"/>
              <a:gd name="T114" fmla="*/ 113 w 1467"/>
              <a:gd name="T115" fmla="*/ 178 h 1215"/>
              <a:gd name="T116" fmla="*/ 281 w 1467"/>
              <a:gd name="T117" fmla="*/ 127 h 1215"/>
              <a:gd name="T118" fmla="*/ 528 w 1467"/>
              <a:gd name="T119" fmla="*/ 77 h 1215"/>
              <a:gd name="T120" fmla="*/ 779 w 1467"/>
              <a:gd name="T121" fmla="*/ 34 h 1215"/>
              <a:gd name="T122" fmla="*/ 962 w 1467"/>
              <a:gd name="T123" fmla="*/ 7 h 121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  <a:cxn ang="0">
                <a:pos x="T118" y="T119"/>
              </a:cxn>
              <a:cxn ang="0">
                <a:pos x="T120" y="T121"/>
              </a:cxn>
              <a:cxn ang="0">
                <a:pos x="T122" y="T123"/>
              </a:cxn>
            </a:cxnLst>
            <a:rect l="0" t="0" r="r" b="b"/>
            <a:pathLst>
              <a:path w="1467" h="1215">
                <a:moveTo>
                  <a:pt x="1025" y="0"/>
                </a:moveTo>
                <a:lnTo>
                  <a:pt x="1047" y="2"/>
                </a:lnTo>
                <a:lnTo>
                  <a:pt x="1065" y="8"/>
                </a:lnTo>
                <a:lnTo>
                  <a:pt x="1080" y="16"/>
                </a:lnTo>
                <a:lnTo>
                  <a:pt x="1094" y="25"/>
                </a:lnTo>
                <a:lnTo>
                  <a:pt x="1108" y="37"/>
                </a:lnTo>
                <a:lnTo>
                  <a:pt x="1120" y="49"/>
                </a:lnTo>
                <a:lnTo>
                  <a:pt x="1131" y="61"/>
                </a:lnTo>
                <a:lnTo>
                  <a:pt x="1142" y="74"/>
                </a:lnTo>
                <a:lnTo>
                  <a:pt x="1154" y="85"/>
                </a:lnTo>
                <a:lnTo>
                  <a:pt x="1167" y="95"/>
                </a:lnTo>
                <a:lnTo>
                  <a:pt x="1182" y="104"/>
                </a:lnTo>
                <a:lnTo>
                  <a:pt x="1199" y="109"/>
                </a:lnTo>
                <a:lnTo>
                  <a:pt x="1215" y="109"/>
                </a:lnTo>
                <a:lnTo>
                  <a:pt x="1230" y="106"/>
                </a:lnTo>
                <a:lnTo>
                  <a:pt x="1245" y="99"/>
                </a:lnTo>
                <a:lnTo>
                  <a:pt x="1258" y="91"/>
                </a:lnTo>
                <a:lnTo>
                  <a:pt x="1270" y="81"/>
                </a:lnTo>
                <a:lnTo>
                  <a:pt x="1280" y="71"/>
                </a:lnTo>
                <a:lnTo>
                  <a:pt x="1288" y="61"/>
                </a:lnTo>
                <a:lnTo>
                  <a:pt x="1294" y="53"/>
                </a:lnTo>
                <a:lnTo>
                  <a:pt x="1298" y="48"/>
                </a:lnTo>
                <a:lnTo>
                  <a:pt x="1299" y="46"/>
                </a:lnTo>
                <a:lnTo>
                  <a:pt x="1427" y="218"/>
                </a:lnTo>
                <a:lnTo>
                  <a:pt x="1428" y="221"/>
                </a:lnTo>
                <a:lnTo>
                  <a:pt x="1431" y="228"/>
                </a:lnTo>
                <a:lnTo>
                  <a:pt x="1435" y="238"/>
                </a:lnTo>
                <a:lnTo>
                  <a:pt x="1441" y="251"/>
                </a:lnTo>
                <a:lnTo>
                  <a:pt x="1446" y="268"/>
                </a:lnTo>
                <a:lnTo>
                  <a:pt x="1451" y="286"/>
                </a:lnTo>
                <a:lnTo>
                  <a:pt x="1457" y="305"/>
                </a:lnTo>
                <a:lnTo>
                  <a:pt x="1461" y="325"/>
                </a:lnTo>
                <a:lnTo>
                  <a:pt x="1465" y="345"/>
                </a:lnTo>
                <a:lnTo>
                  <a:pt x="1467" y="364"/>
                </a:lnTo>
                <a:lnTo>
                  <a:pt x="1467" y="383"/>
                </a:lnTo>
                <a:lnTo>
                  <a:pt x="1466" y="399"/>
                </a:lnTo>
                <a:lnTo>
                  <a:pt x="1461" y="413"/>
                </a:lnTo>
                <a:lnTo>
                  <a:pt x="1454" y="424"/>
                </a:lnTo>
                <a:lnTo>
                  <a:pt x="1447" y="429"/>
                </a:lnTo>
                <a:lnTo>
                  <a:pt x="1433" y="437"/>
                </a:lnTo>
                <a:lnTo>
                  <a:pt x="1416" y="447"/>
                </a:lnTo>
                <a:lnTo>
                  <a:pt x="1394" y="458"/>
                </a:lnTo>
                <a:lnTo>
                  <a:pt x="1368" y="471"/>
                </a:lnTo>
                <a:lnTo>
                  <a:pt x="1339" y="485"/>
                </a:lnTo>
                <a:lnTo>
                  <a:pt x="1307" y="500"/>
                </a:lnTo>
                <a:lnTo>
                  <a:pt x="1272" y="516"/>
                </a:lnTo>
                <a:lnTo>
                  <a:pt x="1234" y="532"/>
                </a:lnTo>
                <a:lnTo>
                  <a:pt x="1196" y="550"/>
                </a:lnTo>
                <a:lnTo>
                  <a:pt x="1155" y="568"/>
                </a:lnTo>
                <a:lnTo>
                  <a:pt x="1115" y="586"/>
                </a:lnTo>
                <a:lnTo>
                  <a:pt x="1073" y="603"/>
                </a:lnTo>
                <a:lnTo>
                  <a:pt x="1031" y="621"/>
                </a:lnTo>
                <a:lnTo>
                  <a:pt x="990" y="638"/>
                </a:lnTo>
                <a:lnTo>
                  <a:pt x="949" y="655"/>
                </a:lnTo>
                <a:lnTo>
                  <a:pt x="910" y="672"/>
                </a:lnTo>
                <a:lnTo>
                  <a:pt x="872" y="687"/>
                </a:lnTo>
                <a:lnTo>
                  <a:pt x="836" y="701"/>
                </a:lnTo>
                <a:lnTo>
                  <a:pt x="804" y="714"/>
                </a:lnTo>
                <a:lnTo>
                  <a:pt x="775" y="725"/>
                </a:lnTo>
                <a:lnTo>
                  <a:pt x="747" y="735"/>
                </a:lnTo>
                <a:lnTo>
                  <a:pt x="725" y="743"/>
                </a:lnTo>
                <a:lnTo>
                  <a:pt x="707" y="750"/>
                </a:lnTo>
                <a:lnTo>
                  <a:pt x="692" y="754"/>
                </a:lnTo>
                <a:lnTo>
                  <a:pt x="684" y="756"/>
                </a:lnTo>
                <a:lnTo>
                  <a:pt x="674" y="761"/>
                </a:lnTo>
                <a:lnTo>
                  <a:pt x="663" y="773"/>
                </a:lnTo>
                <a:lnTo>
                  <a:pt x="653" y="790"/>
                </a:lnTo>
                <a:lnTo>
                  <a:pt x="643" y="812"/>
                </a:lnTo>
                <a:lnTo>
                  <a:pt x="632" y="838"/>
                </a:lnTo>
                <a:lnTo>
                  <a:pt x="622" y="868"/>
                </a:lnTo>
                <a:lnTo>
                  <a:pt x="613" y="898"/>
                </a:lnTo>
                <a:lnTo>
                  <a:pt x="604" y="931"/>
                </a:lnTo>
                <a:lnTo>
                  <a:pt x="596" y="963"/>
                </a:lnTo>
                <a:lnTo>
                  <a:pt x="588" y="996"/>
                </a:lnTo>
                <a:lnTo>
                  <a:pt x="581" y="1026"/>
                </a:lnTo>
                <a:lnTo>
                  <a:pt x="575" y="1054"/>
                </a:lnTo>
                <a:lnTo>
                  <a:pt x="570" y="1080"/>
                </a:lnTo>
                <a:lnTo>
                  <a:pt x="565" y="1100"/>
                </a:lnTo>
                <a:lnTo>
                  <a:pt x="562" y="1116"/>
                </a:lnTo>
                <a:lnTo>
                  <a:pt x="559" y="1128"/>
                </a:lnTo>
                <a:lnTo>
                  <a:pt x="553" y="1141"/>
                </a:lnTo>
                <a:lnTo>
                  <a:pt x="547" y="1153"/>
                </a:lnTo>
                <a:lnTo>
                  <a:pt x="539" y="1167"/>
                </a:lnTo>
                <a:lnTo>
                  <a:pt x="530" y="1178"/>
                </a:lnTo>
                <a:lnTo>
                  <a:pt x="521" y="1189"/>
                </a:lnTo>
                <a:lnTo>
                  <a:pt x="511" y="1198"/>
                </a:lnTo>
                <a:lnTo>
                  <a:pt x="500" y="1206"/>
                </a:lnTo>
                <a:lnTo>
                  <a:pt x="490" y="1211"/>
                </a:lnTo>
                <a:lnTo>
                  <a:pt x="481" y="1214"/>
                </a:lnTo>
                <a:lnTo>
                  <a:pt x="473" y="1215"/>
                </a:lnTo>
                <a:lnTo>
                  <a:pt x="466" y="1212"/>
                </a:lnTo>
                <a:lnTo>
                  <a:pt x="460" y="1205"/>
                </a:lnTo>
                <a:lnTo>
                  <a:pt x="455" y="1195"/>
                </a:lnTo>
                <a:lnTo>
                  <a:pt x="453" y="1181"/>
                </a:lnTo>
                <a:lnTo>
                  <a:pt x="453" y="1161"/>
                </a:lnTo>
                <a:lnTo>
                  <a:pt x="454" y="1140"/>
                </a:lnTo>
                <a:lnTo>
                  <a:pt x="457" y="1115"/>
                </a:lnTo>
                <a:lnTo>
                  <a:pt x="459" y="1085"/>
                </a:lnTo>
                <a:lnTo>
                  <a:pt x="463" y="1052"/>
                </a:lnTo>
                <a:lnTo>
                  <a:pt x="467" y="1017"/>
                </a:lnTo>
                <a:lnTo>
                  <a:pt x="472" y="979"/>
                </a:lnTo>
                <a:lnTo>
                  <a:pt x="478" y="939"/>
                </a:lnTo>
                <a:lnTo>
                  <a:pt x="483" y="900"/>
                </a:lnTo>
                <a:lnTo>
                  <a:pt x="490" y="860"/>
                </a:lnTo>
                <a:lnTo>
                  <a:pt x="496" y="821"/>
                </a:lnTo>
                <a:lnTo>
                  <a:pt x="505" y="783"/>
                </a:lnTo>
                <a:lnTo>
                  <a:pt x="512" y="746"/>
                </a:lnTo>
                <a:lnTo>
                  <a:pt x="519" y="713"/>
                </a:lnTo>
                <a:lnTo>
                  <a:pt x="527" y="683"/>
                </a:lnTo>
                <a:lnTo>
                  <a:pt x="535" y="656"/>
                </a:lnTo>
                <a:lnTo>
                  <a:pt x="543" y="635"/>
                </a:lnTo>
                <a:lnTo>
                  <a:pt x="551" y="618"/>
                </a:lnTo>
                <a:lnTo>
                  <a:pt x="559" y="608"/>
                </a:lnTo>
                <a:lnTo>
                  <a:pt x="567" y="604"/>
                </a:lnTo>
                <a:lnTo>
                  <a:pt x="584" y="603"/>
                </a:lnTo>
                <a:lnTo>
                  <a:pt x="605" y="599"/>
                </a:lnTo>
                <a:lnTo>
                  <a:pt x="630" y="594"/>
                </a:lnTo>
                <a:lnTo>
                  <a:pt x="658" y="587"/>
                </a:lnTo>
                <a:lnTo>
                  <a:pt x="689" y="579"/>
                </a:lnTo>
                <a:lnTo>
                  <a:pt x="723" y="570"/>
                </a:lnTo>
                <a:lnTo>
                  <a:pt x="758" y="559"/>
                </a:lnTo>
                <a:lnTo>
                  <a:pt x="795" y="548"/>
                </a:lnTo>
                <a:lnTo>
                  <a:pt x="832" y="536"/>
                </a:lnTo>
                <a:lnTo>
                  <a:pt x="870" y="524"/>
                </a:lnTo>
                <a:lnTo>
                  <a:pt x="908" y="511"/>
                </a:lnTo>
                <a:lnTo>
                  <a:pt x="945" y="498"/>
                </a:lnTo>
                <a:lnTo>
                  <a:pt x="982" y="485"/>
                </a:lnTo>
                <a:lnTo>
                  <a:pt x="1016" y="472"/>
                </a:lnTo>
                <a:lnTo>
                  <a:pt x="1049" y="458"/>
                </a:lnTo>
                <a:lnTo>
                  <a:pt x="1078" y="445"/>
                </a:lnTo>
                <a:lnTo>
                  <a:pt x="1106" y="433"/>
                </a:lnTo>
                <a:lnTo>
                  <a:pt x="1129" y="422"/>
                </a:lnTo>
                <a:lnTo>
                  <a:pt x="1148" y="411"/>
                </a:lnTo>
                <a:lnTo>
                  <a:pt x="1162" y="402"/>
                </a:lnTo>
                <a:lnTo>
                  <a:pt x="1173" y="393"/>
                </a:lnTo>
                <a:lnTo>
                  <a:pt x="1177" y="386"/>
                </a:lnTo>
                <a:lnTo>
                  <a:pt x="1175" y="382"/>
                </a:lnTo>
                <a:lnTo>
                  <a:pt x="1167" y="379"/>
                </a:lnTo>
                <a:lnTo>
                  <a:pt x="1154" y="378"/>
                </a:lnTo>
                <a:lnTo>
                  <a:pt x="1137" y="379"/>
                </a:lnTo>
                <a:lnTo>
                  <a:pt x="1116" y="380"/>
                </a:lnTo>
                <a:lnTo>
                  <a:pt x="1090" y="383"/>
                </a:lnTo>
                <a:lnTo>
                  <a:pt x="1061" y="387"/>
                </a:lnTo>
                <a:lnTo>
                  <a:pt x="1029" y="392"/>
                </a:lnTo>
                <a:lnTo>
                  <a:pt x="995" y="397"/>
                </a:lnTo>
                <a:lnTo>
                  <a:pt x="958" y="404"/>
                </a:lnTo>
                <a:lnTo>
                  <a:pt x="920" y="411"/>
                </a:lnTo>
                <a:lnTo>
                  <a:pt x="880" y="418"/>
                </a:lnTo>
                <a:lnTo>
                  <a:pt x="840" y="426"/>
                </a:lnTo>
                <a:lnTo>
                  <a:pt x="798" y="434"/>
                </a:lnTo>
                <a:lnTo>
                  <a:pt x="757" y="443"/>
                </a:lnTo>
                <a:lnTo>
                  <a:pt x="716" y="451"/>
                </a:lnTo>
                <a:lnTo>
                  <a:pt x="676" y="460"/>
                </a:lnTo>
                <a:lnTo>
                  <a:pt x="638" y="469"/>
                </a:lnTo>
                <a:lnTo>
                  <a:pt x="601" y="477"/>
                </a:lnTo>
                <a:lnTo>
                  <a:pt x="565" y="485"/>
                </a:lnTo>
                <a:lnTo>
                  <a:pt x="533" y="492"/>
                </a:lnTo>
                <a:lnTo>
                  <a:pt x="504" y="499"/>
                </a:lnTo>
                <a:lnTo>
                  <a:pt x="477" y="504"/>
                </a:lnTo>
                <a:lnTo>
                  <a:pt x="455" y="509"/>
                </a:lnTo>
                <a:lnTo>
                  <a:pt x="438" y="514"/>
                </a:lnTo>
                <a:lnTo>
                  <a:pt x="423" y="517"/>
                </a:lnTo>
                <a:lnTo>
                  <a:pt x="415" y="519"/>
                </a:lnTo>
                <a:lnTo>
                  <a:pt x="412" y="519"/>
                </a:lnTo>
                <a:lnTo>
                  <a:pt x="304" y="899"/>
                </a:lnTo>
                <a:lnTo>
                  <a:pt x="303" y="900"/>
                </a:lnTo>
                <a:lnTo>
                  <a:pt x="297" y="903"/>
                </a:lnTo>
                <a:lnTo>
                  <a:pt x="290" y="907"/>
                </a:lnTo>
                <a:lnTo>
                  <a:pt x="282" y="912"/>
                </a:lnTo>
                <a:lnTo>
                  <a:pt x="272" y="916"/>
                </a:lnTo>
                <a:lnTo>
                  <a:pt x="261" y="920"/>
                </a:lnTo>
                <a:lnTo>
                  <a:pt x="250" y="921"/>
                </a:lnTo>
                <a:lnTo>
                  <a:pt x="239" y="921"/>
                </a:lnTo>
                <a:lnTo>
                  <a:pt x="228" y="917"/>
                </a:lnTo>
                <a:lnTo>
                  <a:pt x="219" y="909"/>
                </a:lnTo>
                <a:lnTo>
                  <a:pt x="212" y="897"/>
                </a:lnTo>
                <a:lnTo>
                  <a:pt x="209" y="886"/>
                </a:lnTo>
                <a:lnTo>
                  <a:pt x="208" y="869"/>
                </a:lnTo>
                <a:lnTo>
                  <a:pt x="208" y="847"/>
                </a:lnTo>
                <a:lnTo>
                  <a:pt x="210" y="821"/>
                </a:lnTo>
                <a:lnTo>
                  <a:pt x="213" y="792"/>
                </a:lnTo>
                <a:lnTo>
                  <a:pt x="217" y="759"/>
                </a:lnTo>
                <a:lnTo>
                  <a:pt x="222" y="724"/>
                </a:lnTo>
                <a:lnTo>
                  <a:pt x="228" y="688"/>
                </a:lnTo>
                <a:lnTo>
                  <a:pt x="236" y="650"/>
                </a:lnTo>
                <a:lnTo>
                  <a:pt x="243" y="612"/>
                </a:lnTo>
                <a:lnTo>
                  <a:pt x="251" y="575"/>
                </a:lnTo>
                <a:lnTo>
                  <a:pt x="260" y="538"/>
                </a:lnTo>
                <a:lnTo>
                  <a:pt x="269" y="503"/>
                </a:lnTo>
                <a:lnTo>
                  <a:pt x="279" y="471"/>
                </a:lnTo>
                <a:lnTo>
                  <a:pt x="289" y="440"/>
                </a:lnTo>
                <a:lnTo>
                  <a:pt x="299" y="415"/>
                </a:lnTo>
                <a:lnTo>
                  <a:pt x="310" y="393"/>
                </a:lnTo>
                <a:lnTo>
                  <a:pt x="320" y="376"/>
                </a:lnTo>
                <a:lnTo>
                  <a:pt x="330" y="364"/>
                </a:lnTo>
                <a:lnTo>
                  <a:pt x="340" y="359"/>
                </a:lnTo>
                <a:lnTo>
                  <a:pt x="358" y="355"/>
                </a:lnTo>
                <a:lnTo>
                  <a:pt x="382" y="350"/>
                </a:lnTo>
                <a:lnTo>
                  <a:pt x="410" y="345"/>
                </a:lnTo>
                <a:lnTo>
                  <a:pt x="442" y="338"/>
                </a:lnTo>
                <a:lnTo>
                  <a:pt x="475" y="330"/>
                </a:lnTo>
                <a:lnTo>
                  <a:pt x="513" y="322"/>
                </a:lnTo>
                <a:lnTo>
                  <a:pt x="551" y="313"/>
                </a:lnTo>
                <a:lnTo>
                  <a:pt x="591" y="304"/>
                </a:lnTo>
                <a:lnTo>
                  <a:pt x="631" y="294"/>
                </a:lnTo>
                <a:lnTo>
                  <a:pt x="672" y="284"/>
                </a:lnTo>
                <a:lnTo>
                  <a:pt x="713" y="274"/>
                </a:lnTo>
                <a:lnTo>
                  <a:pt x="751" y="262"/>
                </a:lnTo>
                <a:lnTo>
                  <a:pt x="790" y="252"/>
                </a:lnTo>
                <a:lnTo>
                  <a:pt x="825" y="241"/>
                </a:lnTo>
                <a:lnTo>
                  <a:pt x="858" y="231"/>
                </a:lnTo>
                <a:lnTo>
                  <a:pt x="887" y="221"/>
                </a:lnTo>
                <a:lnTo>
                  <a:pt x="914" y="211"/>
                </a:lnTo>
                <a:lnTo>
                  <a:pt x="935" y="202"/>
                </a:lnTo>
                <a:lnTo>
                  <a:pt x="951" y="193"/>
                </a:lnTo>
                <a:lnTo>
                  <a:pt x="961" y="185"/>
                </a:lnTo>
                <a:lnTo>
                  <a:pt x="966" y="178"/>
                </a:lnTo>
                <a:lnTo>
                  <a:pt x="964" y="174"/>
                </a:lnTo>
                <a:lnTo>
                  <a:pt x="956" y="170"/>
                </a:lnTo>
                <a:lnTo>
                  <a:pt x="943" y="168"/>
                </a:lnTo>
                <a:lnTo>
                  <a:pt x="926" y="168"/>
                </a:lnTo>
                <a:lnTo>
                  <a:pt x="903" y="168"/>
                </a:lnTo>
                <a:lnTo>
                  <a:pt x="876" y="170"/>
                </a:lnTo>
                <a:lnTo>
                  <a:pt x="847" y="172"/>
                </a:lnTo>
                <a:lnTo>
                  <a:pt x="813" y="176"/>
                </a:lnTo>
                <a:lnTo>
                  <a:pt x="778" y="180"/>
                </a:lnTo>
                <a:lnTo>
                  <a:pt x="740" y="184"/>
                </a:lnTo>
                <a:lnTo>
                  <a:pt x="700" y="190"/>
                </a:lnTo>
                <a:lnTo>
                  <a:pt x="660" y="195"/>
                </a:lnTo>
                <a:lnTo>
                  <a:pt x="618" y="201"/>
                </a:lnTo>
                <a:lnTo>
                  <a:pt x="577" y="208"/>
                </a:lnTo>
                <a:lnTo>
                  <a:pt x="534" y="214"/>
                </a:lnTo>
                <a:lnTo>
                  <a:pt x="493" y="220"/>
                </a:lnTo>
                <a:lnTo>
                  <a:pt x="453" y="227"/>
                </a:lnTo>
                <a:lnTo>
                  <a:pt x="414" y="233"/>
                </a:lnTo>
                <a:lnTo>
                  <a:pt x="378" y="239"/>
                </a:lnTo>
                <a:lnTo>
                  <a:pt x="343" y="244"/>
                </a:lnTo>
                <a:lnTo>
                  <a:pt x="312" y="249"/>
                </a:lnTo>
                <a:lnTo>
                  <a:pt x="283" y="253"/>
                </a:lnTo>
                <a:lnTo>
                  <a:pt x="259" y="257"/>
                </a:lnTo>
                <a:lnTo>
                  <a:pt x="239" y="260"/>
                </a:lnTo>
                <a:lnTo>
                  <a:pt x="222" y="262"/>
                </a:lnTo>
                <a:lnTo>
                  <a:pt x="212" y="263"/>
                </a:lnTo>
                <a:lnTo>
                  <a:pt x="198" y="268"/>
                </a:lnTo>
                <a:lnTo>
                  <a:pt x="185" y="277"/>
                </a:lnTo>
                <a:lnTo>
                  <a:pt x="174" y="292"/>
                </a:lnTo>
                <a:lnTo>
                  <a:pt x="162" y="312"/>
                </a:lnTo>
                <a:lnTo>
                  <a:pt x="152" y="335"/>
                </a:lnTo>
                <a:lnTo>
                  <a:pt x="143" y="361"/>
                </a:lnTo>
                <a:lnTo>
                  <a:pt x="135" y="391"/>
                </a:lnTo>
                <a:lnTo>
                  <a:pt x="127" y="420"/>
                </a:lnTo>
                <a:lnTo>
                  <a:pt x="121" y="451"/>
                </a:lnTo>
                <a:lnTo>
                  <a:pt x="115" y="483"/>
                </a:lnTo>
                <a:lnTo>
                  <a:pt x="110" y="512"/>
                </a:lnTo>
                <a:lnTo>
                  <a:pt x="105" y="541"/>
                </a:lnTo>
                <a:lnTo>
                  <a:pt x="101" y="568"/>
                </a:lnTo>
                <a:lnTo>
                  <a:pt x="96" y="591"/>
                </a:lnTo>
                <a:lnTo>
                  <a:pt x="91" y="612"/>
                </a:lnTo>
                <a:lnTo>
                  <a:pt x="85" y="628"/>
                </a:lnTo>
                <a:lnTo>
                  <a:pt x="77" y="641"/>
                </a:lnTo>
                <a:lnTo>
                  <a:pt x="68" y="650"/>
                </a:lnTo>
                <a:lnTo>
                  <a:pt x="58" y="656"/>
                </a:lnTo>
                <a:lnTo>
                  <a:pt x="48" y="659"/>
                </a:lnTo>
                <a:lnTo>
                  <a:pt x="38" y="661"/>
                </a:lnTo>
                <a:lnTo>
                  <a:pt x="27" y="661"/>
                </a:lnTo>
                <a:lnTo>
                  <a:pt x="18" y="660"/>
                </a:lnTo>
                <a:lnTo>
                  <a:pt x="11" y="658"/>
                </a:lnTo>
                <a:lnTo>
                  <a:pt x="5" y="657"/>
                </a:lnTo>
                <a:lnTo>
                  <a:pt x="1" y="655"/>
                </a:lnTo>
                <a:lnTo>
                  <a:pt x="0" y="655"/>
                </a:lnTo>
                <a:lnTo>
                  <a:pt x="0" y="651"/>
                </a:lnTo>
                <a:lnTo>
                  <a:pt x="1" y="641"/>
                </a:lnTo>
                <a:lnTo>
                  <a:pt x="2" y="626"/>
                </a:lnTo>
                <a:lnTo>
                  <a:pt x="3" y="605"/>
                </a:lnTo>
                <a:lnTo>
                  <a:pt x="5" y="581"/>
                </a:lnTo>
                <a:lnTo>
                  <a:pt x="7" y="552"/>
                </a:lnTo>
                <a:lnTo>
                  <a:pt x="10" y="520"/>
                </a:lnTo>
                <a:lnTo>
                  <a:pt x="13" y="487"/>
                </a:lnTo>
                <a:lnTo>
                  <a:pt x="17" y="452"/>
                </a:lnTo>
                <a:lnTo>
                  <a:pt x="21" y="417"/>
                </a:lnTo>
                <a:lnTo>
                  <a:pt x="26" y="382"/>
                </a:lnTo>
                <a:lnTo>
                  <a:pt x="32" y="346"/>
                </a:lnTo>
                <a:lnTo>
                  <a:pt x="40" y="314"/>
                </a:lnTo>
                <a:lnTo>
                  <a:pt x="47" y="283"/>
                </a:lnTo>
                <a:lnTo>
                  <a:pt x="54" y="254"/>
                </a:lnTo>
                <a:lnTo>
                  <a:pt x="63" y="230"/>
                </a:lnTo>
                <a:lnTo>
                  <a:pt x="72" y="211"/>
                </a:lnTo>
                <a:lnTo>
                  <a:pt x="83" y="196"/>
                </a:lnTo>
                <a:lnTo>
                  <a:pt x="94" y="187"/>
                </a:lnTo>
                <a:lnTo>
                  <a:pt x="113" y="178"/>
                </a:lnTo>
                <a:lnTo>
                  <a:pt x="136" y="168"/>
                </a:lnTo>
                <a:lnTo>
                  <a:pt x="165" y="158"/>
                </a:lnTo>
                <a:lnTo>
                  <a:pt x="200" y="148"/>
                </a:lnTo>
                <a:lnTo>
                  <a:pt x="239" y="137"/>
                </a:lnTo>
                <a:lnTo>
                  <a:pt x="281" y="127"/>
                </a:lnTo>
                <a:lnTo>
                  <a:pt x="327" y="117"/>
                </a:lnTo>
                <a:lnTo>
                  <a:pt x="375" y="107"/>
                </a:lnTo>
                <a:lnTo>
                  <a:pt x="424" y="97"/>
                </a:lnTo>
                <a:lnTo>
                  <a:pt x="475" y="87"/>
                </a:lnTo>
                <a:lnTo>
                  <a:pt x="528" y="77"/>
                </a:lnTo>
                <a:lnTo>
                  <a:pt x="580" y="68"/>
                </a:lnTo>
                <a:lnTo>
                  <a:pt x="631" y="58"/>
                </a:lnTo>
                <a:lnTo>
                  <a:pt x="682" y="50"/>
                </a:lnTo>
                <a:lnTo>
                  <a:pt x="732" y="42"/>
                </a:lnTo>
                <a:lnTo>
                  <a:pt x="779" y="34"/>
                </a:lnTo>
                <a:lnTo>
                  <a:pt x="823" y="27"/>
                </a:lnTo>
                <a:lnTo>
                  <a:pt x="865" y="21"/>
                </a:lnTo>
                <a:lnTo>
                  <a:pt x="901" y="15"/>
                </a:lnTo>
                <a:lnTo>
                  <a:pt x="935" y="11"/>
                </a:lnTo>
                <a:lnTo>
                  <a:pt x="962" y="7"/>
                </a:lnTo>
                <a:lnTo>
                  <a:pt x="985" y="4"/>
                </a:lnTo>
                <a:lnTo>
                  <a:pt x="1001" y="1"/>
                </a:lnTo>
                <a:lnTo>
                  <a:pt x="1025" y="0"/>
                </a:lnTo>
                <a:close/>
              </a:path>
            </a:pathLst>
          </a:custGeom>
          <a:solidFill>
            <a:srgbClr val="859F9C"/>
          </a:solidFill>
          <a:ln w="0">
            <a:solidFill>
              <a:srgbClr val="859F9C"/>
            </a:solidFill>
            <a:prstDash val="solid"/>
            <a:round/>
            <a:headEnd/>
            <a:tailEnd/>
          </a:ln>
        </xdr:spPr>
      </xdr:sp>
      <xdr:sp macro="" textlink="">
        <xdr:nvSpPr>
          <xdr:cNvPr id="86" name="Freeform 14"/>
          <xdr:cNvSpPr>
            <a:spLocks/>
          </xdr:cNvSpPr>
        </xdr:nvSpPr>
        <xdr:spPr bwMode="auto">
          <a:xfrm>
            <a:off x="983151" y="1271587"/>
            <a:ext cx="371791" cy="190500"/>
          </a:xfrm>
          <a:custGeom>
            <a:avLst/>
            <a:gdLst>
              <a:gd name="T0" fmla="*/ 1883 w 1950"/>
              <a:gd name="T1" fmla="*/ 1 h 974"/>
              <a:gd name="T2" fmla="*/ 1907 w 1950"/>
              <a:gd name="T3" fmla="*/ 15 h 974"/>
              <a:gd name="T4" fmla="*/ 1930 w 1950"/>
              <a:gd name="T5" fmla="*/ 53 h 974"/>
              <a:gd name="T6" fmla="*/ 1947 w 1950"/>
              <a:gd name="T7" fmla="*/ 97 h 974"/>
              <a:gd name="T8" fmla="*/ 1950 w 1950"/>
              <a:gd name="T9" fmla="*/ 130 h 974"/>
              <a:gd name="T10" fmla="*/ 1940 w 1950"/>
              <a:gd name="T11" fmla="*/ 156 h 974"/>
              <a:gd name="T12" fmla="*/ 1919 w 1950"/>
              <a:gd name="T13" fmla="*/ 179 h 974"/>
              <a:gd name="T14" fmla="*/ 1885 w 1950"/>
              <a:gd name="T15" fmla="*/ 201 h 974"/>
              <a:gd name="T16" fmla="*/ 1865 w 1950"/>
              <a:gd name="T17" fmla="*/ 210 h 974"/>
              <a:gd name="T18" fmla="*/ 1828 w 1950"/>
              <a:gd name="T19" fmla="*/ 228 h 974"/>
              <a:gd name="T20" fmla="*/ 1772 w 1950"/>
              <a:gd name="T21" fmla="*/ 253 h 974"/>
              <a:gd name="T22" fmla="*/ 1701 w 1950"/>
              <a:gd name="T23" fmla="*/ 284 h 974"/>
              <a:gd name="T24" fmla="*/ 1617 w 1950"/>
              <a:gd name="T25" fmla="*/ 321 h 974"/>
              <a:gd name="T26" fmla="*/ 1520 w 1950"/>
              <a:gd name="T27" fmla="*/ 363 h 974"/>
              <a:gd name="T28" fmla="*/ 1415 w 1950"/>
              <a:gd name="T29" fmla="*/ 409 h 974"/>
              <a:gd name="T30" fmla="*/ 1302 w 1950"/>
              <a:gd name="T31" fmla="*/ 458 h 974"/>
              <a:gd name="T32" fmla="*/ 1184 w 1950"/>
              <a:gd name="T33" fmla="*/ 509 h 974"/>
              <a:gd name="T34" fmla="*/ 1062 w 1950"/>
              <a:gd name="T35" fmla="*/ 561 h 974"/>
              <a:gd name="T36" fmla="*/ 941 w 1950"/>
              <a:gd name="T37" fmla="*/ 614 h 974"/>
              <a:gd name="T38" fmla="*/ 819 w 1950"/>
              <a:gd name="T39" fmla="*/ 666 h 974"/>
              <a:gd name="T40" fmla="*/ 700 w 1950"/>
              <a:gd name="T41" fmla="*/ 717 h 974"/>
              <a:gd name="T42" fmla="*/ 586 w 1950"/>
              <a:gd name="T43" fmla="*/ 766 h 974"/>
              <a:gd name="T44" fmla="*/ 480 w 1950"/>
              <a:gd name="T45" fmla="*/ 811 h 974"/>
              <a:gd name="T46" fmla="*/ 382 w 1950"/>
              <a:gd name="T47" fmla="*/ 854 h 974"/>
              <a:gd name="T48" fmla="*/ 296 w 1950"/>
              <a:gd name="T49" fmla="*/ 890 h 974"/>
              <a:gd name="T50" fmla="*/ 223 w 1950"/>
              <a:gd name="T51" fmla="*/ 921 h 974"/>
              <a:gd name="T52" fmla="*/ 165 w 1950"/>
              <a:gd name="T53" fmla="*/ 947 h 974"/>
              <a:gd name="T54" fmla="*/ 124 w 1950"/>
              <a:gd name="T55" fmla="*/ 964 h 974"/>
              <a:gd name="T56" fmla="*/ 103 w 1950"/>
              <a:gd name="T57" fmla="*/ 973 h 974"/>
              <a:gd name="T58" fmla="*/ 0 w 1950"/>
              <a:gd name="T59" fmla="*/ 810 h 974"/>
              <a:gd name="T60" fmla="*/ 12 w 1950"/>
              <a:gd name="T61" fmla="*/ 805 h 974"/>
              <a:gd name="T62" fmla="*/ 43 w 1950"/>
              <a:gd name="T63" fmla="*/ 792 h 974"/>
              <a:gd name="T64" fmla="*/ 93 w 1950"/>
              <a:gd name="T65" fmla="*/ 771 h 974"/>
              <a:gd name="T66" fmla="*/ 158 w 1950"/>
              <a:gd name="T67" fmla="*/ 742 h 974"/>
              <a:gd name="T68" fmla="*/ 238 w 1950"/>
              <a:gd name="T69" fmla="*/ 707 h 974"/>
              <a:gd name="T70" fmla="*/ 330 w 1950"/>
              <a:gd name="T71" fmla="*/ 668 h 974"/>
              <a:gd name="T72" fmla="*/ 432 w 1950"/>
              <a:gd name="T73" fmla="*/ 623 h 974"/>
              <a:gd name="T74" fmla="*/ 543 w 1950"/>
              <a:gd name="T75" fmla="*/ 576 h 974"/>
              <a:gd name="T76" fmla="*/ 658 w 1950"/>
              <a:gd name="T77" fmla="*/ 526 h 974"/>
              <a:gd name="T78" fmla="*/ 778 w 1950"/>
              <a:gd name="T79" fmla="*/ 475 h 974"/>
              <a:gd name="T80" fmla="*/ 899 w 1950"/>
              <a:gd name="T81" fmla="*/ 422 h 974"/>
              <a:gd name="T82" fmla="*/ 1020 w 1950"/>
              <a:gd name="T83" fmla="*/ 370 h 974"/>
              <a:gd name="T84" fmla="*/ 1138 w 1950"/>
              <a:gd name="T85" fmla="*/ 318 h 974"/>
              <a:gd name="T86" fmla="*/ 1252 w 1950"/>
              <a:gd name="T87" fmla="*/ 270 h 974"/>
              <a:gd name="T88" fmla="*/ 1360 w 1950"/>
              <a:gd name="T89" fmla="*/ 223 h 974"/>
              <a:gd name="T90" fmla="*/ 1458 w 1950"/>
              <a:gd name="T91" fmla="*/ 181 h 974"/>
              <a:gd name="T92" fmla="*/ 1547 w 1950"/>
              <a:gd name="T93" fmla="*/ 142 h 974"/>
              <a:gd name="T94" fmla="*/ 1622 w 1950"/>
              <a:gd name="T95" fmla="*/ 110 h 974"/>
              <a:gd name="T96" fmla="*/ 1682 w 1950"/>
              <a:gd name="T97" fmla="*/ 84 h 974"/>
              <a:gd name="T98" fmla="*/ 1725 w 1950"/>
              <a:gd name="T99" fmla="*/ 66 h 974"/>
              <a:gd name="T100" fmla="*/ 1750 w 1950"/>
              <a:gd name="T101" fmla="*/ 56 h 974"/>
              <a:gd name="T102" fmla="*/ 1790 w 1950"/>
              <a:gd name="T103" fmla="*/ 35 h 974"/>
              <a:gd name="T104" fmla="*/ 1825 w 1950"/>
              <a:gd name="T105" fmla="*/ 16 h 974"/>
              <a:gd name="T106" fmla="*/ 1855 w 1950"/>
              <a:gd name="T107" fmla="*/ 3 h 97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</a:cxnLst>
            <a:rect l="0" t="0" r="r" b="b"/>
            <a:pathLst>
              <a:path w="1950" h="974">
                <a:moveTo>
                  <a:pt x="1869" y="0"/>
                </a:moveTo>
                <a:lnTo>
                  <a:pt x="1883" y="1"/>
                </a:lnTo>
                <a:lnTo>
                  <a:pt x="1895" y="6"/>
                </a:lnTo>
                <a:lnTo>
                  <a:pt x="1907" y="15"/>
                </a:lnTo>
                <a:lnTo>
                  <a:pt x="1918" y="31"/>
                </a:lnTo>
                <a:lnTo>
                  <a:pt x="1930" y="53"/>
                </a:lnTo>
                <a:lnTo>
                  <a:pt x="1939" y="77"/>
                </a:lnTo>
                <a:lnTo>
                  <a:pt x="1947" y="97"/>
                </a:lnTo>
                <a:lnTo>
                  <a:pt x="1950" y="115"/>
                </a:lnTo>
                <a:lnTo>
                  <a:pt x="1950" y="130"/>
                </a:lnTo>
                <a:lnTo>
                  <a:pt x="1947" y="143"/>
                </a:lnTo>
                <a:lnTo>
                  <a:pt x="1940" y="156"/>
                </a:lnTo>
                <a:lnTo>
                  <a:pt x="1931" y="168"/>
                </a:lnTo>
                <a:lnTo>
                  <a:pt x="1919" y="179"/>
                </a:lnTo>
                <a:lnTo>
                  <a:pt x="1903" y="190"/>
                </a:lnTo>
                <a:lnTo>
                  <a:pt x="1885" y="201"/>
                </a:lnTo>
                <a:lnTo>
                  <a:pt x="1878" y="205"/>
                </a:lnTo>
                <a:lnTo>
                  <a:pt x="1865" y="210"/>
                </a:lnTo>
                <a:lnTo>
                  <a:pt x="1849" y="218"/>
                </a:lnTo>
                <a:lnTo>
                  <a:pt x="1828" y="228"/>
                </a:lnTo>
                <a:lnTo>
                  <a:pt x="1802" y="239"/>
                </a:lnTo>
                <a:lnTo>
                  <a:pt x="1772" y="253"/>
                </a:lnTo>
                <a:lnTo>
                  <a:pt x="1738" y="268"/>
                </a:lnTo>
                <a:lnTo>
                  <a:pt x="1701" y="284"/>
                </a:lnTo>
                <a:lnTo>
                  <a:pt x="1660" y="302"/>
                </a:lnTo>
                <a:lnTo>
                  <a:pt x="1617" y="321"/>
                </a:lnTo>
                <a:lnTo>
                  <a:pt x="1570" y="341"/>
                </a:lnTo>
                <a:lnTo>
                  <a:pt x="1520" y="363"/>
                </a:lnTo>
                <a:lnTo>
                  <a:pt x="1468" y="386"/>
                </a:lnTo>
                <a:lnTo>
                  <a:pt x="1415" y="409"/>
                </a:lnTo>
                <a:lnTo>
                  <a:pt x="1359" y="433"/>
                </a:lnTo>
                <a:lnTo>
                  <a:pt x="1302" y="458"/>
                </a:lnTo>
                <a:lnTo>
                  <a:pt x="1244" y="483"/>
                </a:lnTo>
                <a:lnTo>
                  <a:pt x="1184" y="509"/>
                </a:lnTo>
                <a:lnTo>
                  <a:pt x="1123" y="534"/>
                </a:lnTo>
                <a:lnTo>
                  <a:pt x="1062" y="561"/>
                </a:lnTo>
                <a:lnTo>
                  <a:pt x="1001" y="587"/>
                </a:lnTo>
                <a:lnTo>
                  <a:pt x="941" y="614"/>
                </a:lnTo>
                <a:lnTo>
                  <a:pt x="880" y="640"/>
                </a:lnTo>
                <a:lnTo>
                  <a:pt x="819" y="666"/>
                </a:lnTo>
                <a:lnTo>
                  <a:pt x="759" y="692"/>
                </a:lnTo>
                <a:lnTo>
                  <a:pt x="700" y="717"/>
                </a:lnTo>
                <a:lnTo>
                  <a:pt x="643" y="741"/>
                </a:lnTo>
                <a:lnTo>
                  <a:pt x="586" y="766"/>
                </a:lnTo>
                <a:lnTo>
                  <a:pt x="532" y="789"/>
                </a:lnTo>
                <a:lnTo>
                  <a:pt x="480" y="811"/>
                </a:lnTo>
                <a:lnTo>
                  <a:pt x="430" y="833"/>
                </a:lnTo>
                <a:lnTo>
                  <a:pt x="382" y="854"/>
                </a:lnTo>
                <a:lnTo>
                  <a:pt x="338" y="873"/>
                </a:lnTo>
                <a:lnTo>
                  <a:pt x="296" y="890"/>
                </a:lnTo>
                <a:lnTo>
                  <a:pt x="257" y="907"/>
                </a:lnTo>
                <a:lnTo>
                  <a:pt x="223" y="921"/>
                </a:lnTo>
                <a:lnTo>
                  <a:pt x="192" y="935"/>
                </a:lnTo>
                <a:lnTo>
                  <a:pt x="165" y="947"/>
                </a:lnTo>
                <a:lnTo>
                  <a:pt x="143" y="957"/>
                </a:lnTo>
                <a:lnTo>
                  <a:pt x="124" y="964"/>
                </a:lnTo>
                <a:lnTo>
                  <a:pt x="111" y="970"/>
                </a:lnTo>
                <a:lnTo>
                  <a:pt x="103" y="973"/>
                </a:lnTo>
                <a:lnTo>
                  <a:pt x="100" y="974"/>
                </a:lnTo>
                <a:lnTo>
                  <a:pt x="0" y="810"/>
                </a:lnTo>
                <a:lnTo>
                  <a:pt x="4" y="809"/>
                </a:lnTo>
                <a:lnTo>
                  <a:pt x="12" y="805"/>
                </a:lnTo>
                <a:lnTo>
                  <a:pt x="25" y="800"/>
                </a:lnTo>
                <a:lnTo>
                  <a:pt x="43" y="792"/>
                </a:lnTo>
                <a:lnTo>
                  <a:pt x="65" y="782"/>
                </a:lnTo>
                <a:lnTo>
                  <a:pt x="93" y="771"/>
                </a:lnTo>
                <a:lnTo>
                  <a:pt x="123" y="757"/>
                </a:lnTo>
                <a:lnTo>
                  <a:pt x="158" y="742"/>
                </a:lnTo>
                <a:lnTo>
                  <a:pt x="196" y="725"/>
                </a:lnTo>
                <a:lnTo>
                  <a:pt x="238" y="707"/>
                </a:lnTo>
                <a:lnTo>
                  <a:pt x="283" y="688"/>
                </a:lnTo>
                <a:lnTo>
                  <a:pt x="330" y="668"/>
                </a:lnTo>
                <a:lnTo>
                  <a:pt x="380" y="647"/>
                </a:lnTo>
                <a:lnTo>
                  <a:pt x="432" y="623"/>
                </a:lnTo>
                <a:lnTo>
                  <a:pt x="487" y="600"/>
                </a:lnTo>
                <a:lnTo>
                  <a:pt x="543" y="576"/>
                </a:lnTo>
                <a:lnTo>
                  <a:pt x="599" y="552"/>
                </a:lnTo>
                <a:lnTo>
                  <a:pt x="658" y="526"/>
                </a:lnTo>
                <a:lnTo>
                  <a:pt x="717" y="500"/>
                </a:lnTo>
                <a:lnTo>
                  <a:pt x="778" y="475"/>
                </a:lnTo>
                <a:lnTo>
                  <a:pt x="838" y="449"/>
                </a:lnTo>
                <a:lnTo>
                  <a:pt x="899" y="422"/>
                </a:lnTo>
                <a:lnTo>
                  <a:pt x="960" y="396"/>
                </a:lnTo>
                <a:lnTo>
                  <a:pt x="1020" y="370"/>
                </a:lnTo>
                <a:lnTo>
                  <a:pt x="1080" y="343"/>
                </a:lnTo>
                <a:lnTo>
                  <a:pt x="1138" y="318"/>
                </a:lnTo>
                <a:lnTo>
                  <a:pt x="1196" y="294"/>
                </a:lnTo>
                <a:lnTo>
                  <a:pt x="1252" y="270"/>
                </a:lnTo>
                <a:lnTo>
                  <a:pt x="1307" y="246"/>
                </a:lnTo>
                <a:lnTo>
                  <a:pt x="1360" y="223"/>
                </a:lnTo>
                <a:lnTo>
                  <a:pt x="1411" y="201"/>
                </a:lnTo>
                <a:lnTo>
                  <a:pt x="1458" y="181"/>
                </a:lnTo>
                <a:lnTo>
                  <a:pt x="1504" y="161"/>
                </a:lnTo>
                <a:lnTo>
                  <a:pt x="1547" y="142"/>
                </a:lnTo>
                <a:lnTo>
                  <a:pt x="1586" y="125"/>
                </a:lnTo>
                <a:lnTo>
                  <a:pt x="1622" y="110"/>
                </a:lnTo>
                <a:lnTo>
                  <a:pt x="1654" y="96"/>
                </a:lnTo>
                <a:lnTo>
                  <a:pt x="1682" y="84"/>
                </a:lnTo>
                <a:lnTo>
                  <a:pt x="1706" y="74"/>
                </a:lnTo>
                <a:lnTo>
                  <a:pt x="1725" y="66"/>
                </a:lnTo>
                <a:lnTo>
                  <a:pt x="1739" y="60"/>
                </a:lnTo>
                <a:lnTo>
                  <a:pt x="1750" y="56"/>
                </a:lnTo>
                <a:lnTo>
                  <a:pt x="1770" y="46"/>
                </a:lnTo>
                <a:lnTo>
                  <a:pt x="1790" y="35"/>
                </a:lnTo>
                <a:lnTo>
                  <a:pt x="1807" y="25"/>
                </a:lnTo>
                <a:lnTo>
                  <a:pt x="1825" y="16"/>
                </a:lnTo>
                <a:lnTo>
                  <a:pt x="1840" y="8"/>
                </a:lnTo>
                <a:lnTo>
                  <a:pt x="1855" y="3"/>
                </a:lnTo>
                <a:lnTo>
                  <a:pt x="1869" y="0"/>
                </a:lnTo>
                <a:close/>
              </a:path>
            </a:pathLst>
          </a:custGeom>
          <a:solidFill>
            <a:schemeClr val="accent2"/>
          </a:solidFill>
          <a:ln w="0">
            <a:solidFill>
              <a:srgbClr val="8EB4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87" name="Freeform 15"/>
          <xdr:cNvSpPr>
            <a:spLocks/>
          </xdr:cNvSpPr>
        </xdr:nvSpPr>
        <xdr:spPr bwMode="auto">
          <a:xfrm>
            <a:off x="983151" y="1424203"/>
            <a:ext cx="47569" cy="37884"/>
          </a:xfrm>
          <a:custGeom>
            <a:avLst/>
            <a:gdLst>
              <a:gd name="T0" fmla="*/ 155 w 281"/>
              <a:gd name="T1" fmla="*/ 0 h 216"/>
              <a:gd name="T2" fmla="*/ 137 w 281"/>
              <a:gd name="T3" fmla="*/ 91 h 216"/>
              <a:gd name="T4" fmla="*/ 281 w 281"/>
              <a:gd name="T5" fmla="*/ 147 h 216"/>
              <a:gd name="T6" fmla="*/ 118 w 281"/>
              <a:gd name="T7" fmla="*/ 216 h 216"/>
              <a:gd name="T8" fmla="*/ 0 w 281"/>
              <a:gd name="T9" fmla="*/ 30 h 216"/>
              <a:gd name="T10" fmla="*/ 155 w 281"/>
              <a:gd name="T11" fmla="*/ 0 h 21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281" h="216">
                <a:moveTo>
                  <a:pt x="155" y="0"/>
                </a:moveTo>
                <a:lnTo>
                  <a:pt x="137" y="91"/>
                </a:lnTo>
                <a:lnTo>
                  <a:pt x="281" y="147"/>
                </a:lnTo>
                <a:lnTo>
                  <a:pt x="118" y="216"/>
                </a:lnTo>
                <a:lnTo>
                  <a:pt x="0" y="30"/>
                </a:lnTo>
                <a:lnTo>
                  <a:pt x="155" y="0"/>
                </a:lnTo>
                <a:close/>
              </a:path>
            </a:pathLst>
          </a:custGeom>
          <a:solidFill>
            <a:srgbClr val="D6E1DF"/>
          </a:solidFill>
          <a:ln w="0">
            <a:solidFill>
              <a:srgbClr val="D6E1DF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42339</xdr:colOff>
      <xdr:row>5</xdr:row>
      <xdr:rowOff>130968</xdr:rowOff>
    </xdr:from>
    <xdr:to>
      <xdr:col>3</xdr:col>
      <xdr:colOff>137598</xdr:colOff>
      <xdr:row>7</xdr:row>
      <xdr:rowOff>121475</xdr:rowOff>
    </xdr:to>
    <xdr:grpSp>
      <xdr:nvGrpSpPr>
        <xdr:cNvPr id="88" name="Garden Trowel icon group" title="Garden Trowel icon"/>
        <xdr:cNvGrpSpPr/>
      </xdr:nvGrpSpPr>
      <xdr:grpSpPr>
        <a:xfrm>
          <a:off x="42339" y="1379801"/>
          <a:ext cx="666759" cy="308007"/>
          <a:chOff x="952500" y="591276"/>
          <a:chExt cx="666002" cy="322799"/>
        </a:xfrm>
      </xdr:grpSpPr>
      <xdr:sp macro="" textlink="">
        <xdr:nvSpPr>
          <xdr:cNvPr id="89" name="Freeform 5"/>
          <xdr:cNvSpPr>
            <a:spLocks noEditPoints="1"/>
          </xdr:cNvSpPr>
        </xdr:nvSpPr>
        <xdr:spPr bwMode="auto">
          <a:xfrm>
            <a:off x="952500" y="714699"/>
            <a:ext cx="361544" cy="199376"/>
          </a:xfrm>
          <a:custGeom>
            <a:avLst/>
            <a:gdLst>
              <a:gd name="T0" fmla="*/ 1734 w 1805"/>
              <a:gd name="T1" fmla="*/ 59 h 980"/>
              <a:gd name="T2" fmla="*/ 1737 w 1805"/>
              <a:gd name="T3" fmla="*/ 56 h 980"/>
              <a:gd name="T4" fmla="*/ 1747 w 1805"/>
              <a:gd name="T5" fmla="*/ 52 h 980"/>
              <a:gd name="T6" fmla="*/ 1311 w 1805"/>
              <a:gd name="T7" fmla="*/ 4 h 980"/>
              <a:gd name="T8" fmla="*/ 1332 w 1805"/>
              <a:gd name="T9" fmla="*/ 27 h 980"/>
              <a:gd name="T10" fmla="*/ 1338 w 1805"/>
              <a:gd name="T11" fmla="*/ 64 h 980"/>
              <a:gd name="T12" fmla="*/ 1340 w 1805"/>
              <a:gd name="T13" fmla="*/ 106 h 980"/>
              <a:gd name="T14" fmla="*/ 1346 w 1805"/>
              <a:gd name="T15" fmla="*/ 147 h 980"/>
              <a:gd name="T16" fmla="*/ 1366 w 1805"/>
              <a:gd name="T17" fmla="*/ 181 h 980"/>
              <a:gd name="T18" fmla="*/ 1410 w 1805"/>
              <a:gd name="T19" fmla="*/ 200 h 980"/>
              <a:gd name="T20" fmla="*/ 1445 w 1805"/>
              <a:gd name="T21" fmla="*/ 195 h 980"/>
              <a:gd name="T22" fmla="*/ 1494 w 1805"/>
              <a:gd name="T23" fmla="*/ 172 h 980"/>
              <a:gd name="T24" fmla="*/ 1564 w 1805"/>
              <a:gd name="T25" fmla="*/ 139 h 980"/>
              <a:gd name="T26" fmla="*/ 1640 w 1805"/>
              <a:gd name="T27" fmla="*/ 104 h 980"/>
              <a:gd name="T28" fmla="*/ 1705 w 1805"/>
              <a:gd name="T29" fmla="*/ 73 h 980"/>
              <a:gd name="T30" fmla="*/ 1725 w 1805"/>
              <a:gd name="T31" fmla="*/ 64 h 980"/>
              <a:gd name="T32" fmla="*/ 1716 w 1805"/>
              <a:gd name="T33" fmla="*/ 92 h 980"/>
              <a:gd name="T34" fmla="*/ 1735 w 1805"/>
              <a:gd name="T35" fmla="*/ 146 h 980"/>
              <a:gd name="T36" fmla="*/ 1775 w 1805"/>
              <a:gd name="T37" fmla="*/ 186 h 980"/>
              <a:gd name="T38" fmla="*/ 1802 w 1805"/>
              <a:gd name="T39" fmla="*/ 197 h 980"/>
              <a:gd name="T40" fmla="*/ 1795 w 1805"/>
              <a:gd name="T41" fmla="*/ 203 h 980"/>
              <a:gd name="T42" fmla="*/ 1751 w 1805"/>
              <a:gd name="T43" fmla="*/ 226 h 980"/>
              <a:gd name="T44" fmla="*/ 1687 w 1805"/>
              <a:gd name="T45" fmla="*/ 259 h 980"/>
              <a:gd name="T46" fmla="*/ 1617 w 1805"/>
              <a:gd name="T47" fmla="*/ 295 h 980"/>
              <a:gd name="T48" fmla="*/ 1556 w 1805"/>
              <a:gd name="T49" fmla="*/ 326 h 980"/>
              <a:gd name="T50" fmla="*/ 1522 w 1805"/>
              <a:gd name="T51" fmla="*/ 346 h 980"/>
              <a:gd name="T52" fmla="*/ 1503 w 1805"/>
              <a:gd name="T53" fmla="*/ 389 h 980"/>
              <a:gd name="T54" fmla="*/ 1503 w 1805"/>
              <a:gd name="T55" fmla="*/ 441 h 980"/>
              <a:gd name="T56" fmla="*/ 1521 w 1805"/>
              <a:gd name="T57" fmla="*/ 480 h 980"/>
              <a:gd name="T58" fmla="*/ 1549 w 1805"/>
              <a:gd name="T59" fmla="*/ 511 h 980"/>
              <a:gd name="T60" fmla="*/ 1575 w 1805"/>
              <a:gd name="T61" fmla="*/ 537 h 980"/>
              <a:gd name="T62" fmla="*/ 1589 w 1805"/>
              <a:gd name="T63" fmla="*/ 561 h 980"/>
              <a:gd name="T64" fmla="*/ 1579 w 1805"/>
              <a:gd name="T65" fmla="*/ 587 h 980"/>
              <a:gd name="T66" fmla="*/ 1534 w 1805"/>
              <a:gd name="T67" fmla="*/ 618 h 980"/>
              <a:gd name="T68" fmla="*/ 1444 w 1805"/>
              <a:gd name="T69" fmla="*/ 658 h 980"/>
              <a:gd name="T70" fmla="*/ 1399 w 1805"/>
              <a:gd name="T71" fmla="*/ 676 h 980"/>
              <a:gd name="T72" fmla="*/ 1312 w 1805"/>
              <a:gd name="T73" fmla="*/ 712 h 980"/>
              <a:gd name="T74" fmla="*/ 1192 w 1805"/>
              <a:gd name="T75" fmla="*/ 758 h 980"/>
              <a:gd name="T76" fmla="*/ 1048 w 1805"/>
              <a:gd name="T77" fmla="*/ 810 h 980"/>
              <a:gd name="T78" fmla="*/ 887 w 1805"/>
              <a:gd name="T79" fmla="*/ 863 h 980"/>
              <a:gd name="T80" fmla="*/ 716 w 1805"/>
              <a:gd name="T81" fmla="*/ 912 h 980"/>
              <a:gd name="T82" fmla="*/ 545 w 1805"/>
              <a:gd name="T83" fmla="*/ 952 h 980"/>
              <a:gd name="T84" fmla="*/ 380 w 1805"/>
              <a:gd name="T85" fmla="*/ 975 h 980"/>
              <a:gd name="T86" fmla="*/ 231 w 1805"/>
              <a:gd name="T87" fmla="*/ 979 h 980"/>
              <a:gd name="T88" fmla="*/ 104 w 1805"/>
              <a:gd name="T89" fmla="*/ 958 h 980"/>
              <a:gd name="T90" fmla="*/ 46 w 1805"/>
              <a:gd name="T91" fmla="*/ 927 h 980"/>
              <a:gd name="T92" fmla="*/ 22 w 1805"/>
              <a:gd name="T93" fmla="*/ 893 h 980"/>
              <a:gd name="T94" fmla="*/ 14 w 1805"/>
              <a:gd name="T95" fmla="*/ 875 h 980"/>
              <a:gd name="T96" fmla="*/ 1 w 1805"/>
              <a:gd name="T97" fmla="*/ 820 h 980"/>
              <a:gd name="T98" fmla="*/ 26 w 1805"/>
              <a:gd name="T99" fmla="*/ 753 h 980"/>
              <a:gd name="T100" fmla="*/ 80 w 1805"/>
              <a:gd name="T101" fmla="*/ 682 h 980"/>
              <a:gd name="T102" fmla="*/ 150 w 1805"/>
              <a:gd name="T103" fmla="*/ 610 h 980"/>
              <a:gd name="T104" fmla="*/ 226 w 1805"/>
              <a:gd name="T105" fmla="*/ 545 h 980"/>
              <a:gd name="T106" fmla="*/ 436 w 1805"/>
              <a:gd name="T107" fmla="*/ 396 h 980"/>
              <a:gd name="T108" fmla="*/ 728 w 1805"/>
              <a:gd name="T109" fmla="*/ 234 h 980"/>
              <a:gd name="T110" fmla="*/ 935 w 1805"/>
              <a:gd name="T111" fmla="*/ 132 h 980"/>
              <a:gd name="T112" fmla="*/ 1147 w 1805"/>
              <a:gd name="T113" fmla="*/ 39 h 980"/>
              <a:gd name="T114" fmla="*/ 1264 w 1805"/>
              <a:gd name="T115" fmla="*/ 1 h 98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</a:cxnLst>
            <a:rect l="0" t="0" r="r" b="b"/>
            <a:pathLst>
              <a:path w="1805" h="980">
                <a:moveTo>
                  <a:pt x="1747" y="52"/>
                </a:moveTo>
                <a:lnTo>
                  <a:pt x="1743" y="55"/>
                </a:lnTo>
                <a:lnTo>
                  <a:pt x="1734" y="59"/>
                </a:lnTo>
                <a:lnTo>
                  <a:pt x="1727" y="63"/>
                </a:lnTo>
                <a:lnTo>
                  <a:pt x="1731" y="59"/>
                </a:lnTo>
                <a:lnTo>
                  <a:pt x="1737" y="56"/>
                </a:lnTo>
                <a:lnTo>
                  <a:pt x="1742" y="53"/>
                </a:lnTo>
                <a:lnTo>
                  <a:pt x="1745" y="52"/>
                </a:lnTo>
                <a:lnTo>
                  <a:pt x="1747" y="52"/>
                </a:lnTo>
                <a:close/>
                <a:moveTo>
                  <a:pt x="1283" y="0"/>
                </a:moveTo>
                <a:lnTo>
                  <a:pt x="1298" y="1"/>
                </a:lnTo>
                <a:lnTo>
                  <a:pt x="1311" y="4"/>
                </a:lnTo>
                <a:lnTo>
                  <a:pt x="1320" y="10"/>
                </a:lnTo>
                <a:lnTo>
                  <a:pt x="1327" y="18"/>
                </a:lnTo>
                <a:lnTo>
                  <a:pt x="1332" y="27"/>
                </a:lnTo>
                <a:lnTo>
                  <a:pt x="1335" y="39"/>
                </a:lnTo>
                <a:lnTo>
                  <a:pt x="1337" y="51"/>
                </a:lnTo>
                <a:lnTo>
                  <a:pt x="1338" y="64"/>
                </a:lnTo>
                <a:lnTo>
                  <a:pt x="1339" y="77"/>
                </a:lnTo>
                <a:lnTo>
                  <a:pt x="1339" y="91"/>
                </a:lnTo>
                <a:lnTo>
                  <a:pt x="1340" y="106"/>
                </a:lnTo>
                <a:lnTo>
                  <a:pt x="1341" y="120"/>
                </a:lnTo>
                <a:lnTo>
                  <a:pt x="1343" y="134"/>
                </a:lnTo>
                <a:lnTo>
                  <a:pt x="1346" y="147"/>
                </a:lnTo>
                <a:lnTo>
                  <a:pt x="1350" y="160"/>
                </a:lnTo>
                <a:lnTo>
                  <a:pt x="1357" y="172"/>
                </a:lnTo>
                <a:lnTo>
                  <a:pt x="1366" y="181"/>
                </a:lnTo>
                <a:lnTo>
                  <a:pt x="1377" y="190"/>
                </a:lnTo>
                <a:lnTo>
                  <a:pt x="1392" y="196"/>
                </a:lnTo>
                <a:lnTo>
                  <a:pt x="1410" y="200"/>
                </a:lnTo>
                <a:lnTo>
                  <a:pt x="1432" y="202"/>
                </a:lnTo>
                <a:lnTo>
                  <a:pt x="1436" y="199"/>
                </a:lnTo>
                <a:lnTo>
                  <a:pt x="1445" y="195"/>
                </a:lnTo>
                <a:lnTo>
                  <a:pt x="1458" y="189"/>
                </a:lnTo>
                <a:lnTo>
                  <a:pt x="1474" y="181"/>
                </a:lnTo>
                <a:lnTo>
                  <a:pt x="1494" y="172"/>
                </a:lnTo>
                <a:lnTo>
                  <a:pt x="1516" y="162"/>
                </a:lnTo>
                <a:lnTo>
                  <a:pt x="1539" y="150"/>
                </a:lnTo>
                <a:lnTo>
                  <a:pt x="1564" y="139"/>
                </a:lnTo>
                <a:lnTo>
                  <a:pt x="1590" y="127"/>
                </a:lnTo>
                <a:lnTo>
                  <a:pt x="1615" y="116"/>
                </a:lnTo>
                <a:lnTo>
                  <a:pt x="1640" y="104"/>
                </a:lnTo>
                <a:lnTo>
                  <a:pt x="1663" y="92"/>
                </a:lnTo>
                <a:lnTo>
                  <a:pt x="1686" y="82"/>
                </a:lnTo>
                <a:lnTo>
                  <a:pt x="1705" y="73"/>
                </a:lnTo>
                <a:lnTo>
                  <a:pt x="1721" y="65"/>
                </a:lnTo>
                <a:lnTo>
                  <a:pt x="1727" y="63"/>
                </a:lnTo>
                <a:lnTo>
                  <a:pt x="1725" y="64"/>
                </a:lnTo>
                <a:lnTo>
                  <a:pt x="1720" y="71"/>
                </a:lnTo>
                <a:lnTo>
                  <a:pt x="1717" y="80"/>
                </a:lnTo>
                <a:lnTo>
                  <a:pt x="1716" y="92"/>
                </a:lnTo>
                <a:lnTo>
                  <a:pt x="1718" y="107"/>
                </a:lnTo>
                <a:lnTo>
                  <a:pt x="1724" y="125"/>
                </a:lnTo>
                <a:lnTo>
                  <a:pt x="1735" y="146"/>
                </a:lnTo>
                <a:lnTo>
                  <a:pt x="1748" y="164"/>
                </a:lnTo>
                <a:lnTo>
                  <a:pt x="1762" y="177"/>
                </a:lnTo>
                <a:lnTo>
                  <a:pt x="1775" y="186"/>
                </a:lnTo>
                <a:lnTo>
                  <a:pt x="1787" y="192"/>
                </a:lnTo>
                <a:lnTo>
                  <a:pt x="1796" y="196"/>
                </a:lnTo>
                <a:lnTo>
                  <a:pt x="1802" y="197"/>
                </a:lnTo>
                <a:lnTo>
                  <a:pt x="1805" y="198"/>
                </a:lnTo>
                <a:lnTo>
                  <a:pt x="1802" y="199"/>
                </a:lnTo>
                <a:lnTo>
                  <a:pt x="1795" y="203"/>
                </a:lnTo>
                <a:lnTo>
                  <a:pt x="1784" y="208"/>
                </a:lnTo>
                <a:lnTo>
                  <a:pt x="1769" y="216"/>
                </a:lnTo>
                <a:lnTo>
                  <a:pt x="1751" y="226"/>
                </a:lnTo>
                <a:lnTo>
                  <a:pt x="1731" y="236"/>
                </a:lnTo>
                <a:lnTo>
                  <a:pt x="1710" y="247"/>
                </a:lnTo>
                <a:lnTo>
                  <a:pt x="1687" y="259"/>
                </a:lnTo>
                <a:lnTo>
                  <a:pt x="1663" y="271"/>
                </a:lnTo>
                <a:lnTo>
                  <a:pt x="1639" y="284"/>
                </a:lnTo>
                <a:lnTo>
                  <a:pt x="1617" y="295"/>
                </a:lnTo>
                <a:lnTo>
                  <a:pt x="1595" y="307"/>
                </a:lnTo>
                <a:lnTo>
                  <a:pt x="1574" y="317"/>
                </a:lnTo>
                <a:lnTo>
                  <a:pt x="1556" y="326"/>
                </a:lnTo>
                <a:lnTo>
                  <a:pt x="1541" y="334"/>
                </a:lnTo>
                <a:lnTo>
                  <a:pt x="1530" y="342"/>
                </a:lnTo>
                <a:lnTo>
                  <a:pt x="1522" y="346"/>
                </a:lnTo>
                <a:lnTo>
                  <a:pt x="1519" y="348"/>
                </a:lnTo>
                <a:lnTo>
                  <a:pt x="1509" y="370"/>
                </a:lnTo>
                <a:lnTo>
                  <a:pt x="1503" y="389"/>
                </a:lnTo>
                <a:lnTo>
                  <a:pt x="1500" y="409"/>
                </a:lnTo>
                <a:lnTo>
                  <a:pt x="1500" y="425"/>
                </a:lnTo>
                <a:lnTo>
                  <a:pt x="1503" y="441"/>
                </a:lnTo>
                <a:lnTo>
                  <a:pt x="1507" y="455"/>
                </a:lnTo>
                <a:lnTo>
                  <a:pt x="1514" y="468"/>
                </a:lnTo>
                <a:lnTo>
                  <a:pt x="1521" y="480"/>
                </a:lnTo>
                <a:lnTo>
                  <a:pt x="1530" y="491"/>
                </a:lnTo>
                <a:lnTo>
                  <a:pt x="1539" y="501"/>
                </a:lnTo>
                <a:lnTo>
                  <a:pt x="1549" y="511"/>
                </a:lnTo>
                <a:lnTo>
                  <a:pt x="1558" y="519"/>
                </a:lnTo>
                <a:lnTo>
                  <a:pt x="1567" y="529"/>
                </a:lnTo>
                <a:lnTo>
                  <a:pt x="1575" y="537"/>
                </a:lnTo>
                <a:lnTo>
                  <a:pt x="1582" y="545"/>
                </a:lnTo>
                <a:lnTo>
                  <a:pt x="1586" y="553"/>
                </a:lnTo>
                <a:lnTo>
                  <a:pt x="1589" y="561"/>
                </a:lnTo>
                <a:lnTo>
                  <a:pt x="1588" y="569"/>
                </a:lnTo>
                <a:lnTo>
                  <a:pt x="1585" y="578"/>
                </a:lnTo>
                <a:lnTo>
                  <a:pt x="1579" y="587"/>
                </a:lnTo>
                <a:lnTo>
                  <a:pt x="1567" y="597"/>
                </a:lnTo>
                <a:lnTo>
                  <a:pt x="1553" y="607"/>
                </a:lnTo>
                <a:lnTo>
                  <a:pt x="1534" y="618"/>
                </a:lnTo>
                <a:lnTo>
                  <a:pt x="1510" y="630"/>
                </a:lnTo>
                <a:lnTo>
                  <a:pt x="1479" y="643"/>
                </a:lnTo>
                <a:lnTo>
                  <a:pt x="1444" y="658"/>
                </a:lnTo>
                <a:lnTo>
                  <a:pt x="1434" y="662"/>
                </a:lnTo>
                <a:lnTo>
                  <a:pt x="1419" y="668"/>
                </a:lnTo>
                <a:lnTo>
                  <a:pt x="1399" y="676"/>
                </a:lnTo>
                <a:lnTo>
                  <a:pt x="1373" y="686"/>
                </a:lnTo>
                <a:lnTo>
                  <a:pt x="1345" y="698"/>
                </a:lnTo>
                <a:lnTo>
                  <a:pt x="1312" y="712"/>
                </a:lnTo>
                <a:lnTo>
                  <a:pt x="1275" y="726"/>
                </a:lnTo>
                <a:lnTo>
                  <a:pt x="1236" y="742"/>
                </a:lnTo>
                <a:lnTo>
                  <a:pt x="1192" y="758"/>
                </a:lnTo>
                <a:lnTo>
                  <a:pt x="1147" y="775"/>
                </a:lnTo>
                <a:lnTo>
                  <a:pt x="1098" y="793"/>
                </a:lnTo>
                <a:lnTo>
                  <a:pt x="1048" y="810"/>
                </a:lnTo>
                <a:lnTo>
                  <a:pt x="996" y="829"/>
                </a:lnTo>
                <a:lnTo>
                  <a:pt x="941" y="846"/>
                </a:lnTo>
                <a:lnTo>
                  <a:pt x="887" y="863"/>
                </a:lnTo>
                <a:lnTo>
                  <a:pt x="830" y="880"/>
                </a:lnTo>
                <a:lnTo>
                  <a:pt x="774" y="897"/>
                </a:lnTo>
                <a:lnTo>
                  <a:pt x="716" y="912"/>
                </a:lnTo>
                <a:lnTo>
                  <a:pt x="659" y="926"/>
                </a:lnTo>
                <a:lnTo>
                  <a:pt x="602" y="939"/>
                </a:lnTo>
                <a:lnTo>
                  <a:pt x="545" y="952"/>
                </a:lnTo>
                <a:lnTo>
                  <a:pt x="489" y="961"/>
                </a:lnTo>
                <a:lnTo>
                  <a:pt x="434" y="969"/>
                </a:lnTo>
                <a:lnTo>
                  <a:pt x="380" y="975"/>
                </a:lnTo>
                <a:lnTo>
                  <a:pt x="329" y="979"/>
                </a:lnTo>
                <a:lnTo>
                  <a:pt x="278" y="980"/>
                </a:lnTo>
                <a:lnTo>
                  <a:pt x="231" y="979"/>
                </a:lnTo>
                <a:lnTo>
                  <a:pt x="185" y="975"/>
                </a:lnTo>
                <a:lnTo>
                  <a:pt x="144" y="968"/>
                </a:lnTo>
                <a:lnTo>
                  <a:pt x="104" y="958"/>
                </a:lnTo>
                <a:lnTo>
                  <a:pt x="68" y="944"/>
                </a:lnTo>
                <a:lnTo>
                  <a:pt x="56" y="936"/>
                </a:lnTo>
                <a:lnTo>
                  <a:pt x="46" y="927"/>
                </a:lnTo>
                <a:lnTo>
                  <a:pt x="35" y="915"/>
                </a:lnTo>
                <a:lnTo>
                  <a:pt x="28" y="904"/>
                </a:lnTo>
                <a:lnTo>
                  <a:pt x="22" y="893"/>
                </a:lnTo>
                <a:lnTo>
                  <a:pt x="18" y="883"/>
                </a:lnTo>
                <a:lnTo>
                  <a:pt x="15" y="877"/>
                </a:lnTo>
                <a:lnTo>
                  <a:pt x="14" y="875"/>
                </a:lnTo>
                <a:lnTo>
                  <a:pt x="5" y="858"/>
                </a:lnTo>
                <a:lnTo>
                  <a:pt x="0" y="840"/>
                </a:lnTo>
                <a:lnTo>
                  <a:pt x="1" y="820"/>
                </a:lnTo>
                <a:lnTo>
                  <a:pt x="5" y="799"/>
                </a:lnTo>
                <a:lnTo>
                  <a:pt x="14" y="777"/>
                </a:lnTo>
                <a:lnTo>
                  <a:pt x="26" y="753"/>
                </a:lnTo>
                <a:lnTo>
                  <a:pt x="41" y="730"/>
                </a:lnTo>
                <a:lnTo>
                  <a:pt x="60" y="707"/>
                </a:lnTo>
                <a:lnTo>
                  <a:pt x="80" y="682"/>
                </a:lnTo>
                <a:lnTo>
                  <a:pt x="101" y="658"/>
                </a:lnTo>
                <a:lnTo>
                  <a:pt x="125" y="634"/>
                </a:lnTo>
                <a:lnTo>
                  <a:pt x="150" y="610"/>
                </a:lnTo>
                <a:lnTo>
                  <a:pt x="175" y="588"/>
                </a:lnTo>
                <a:lnTo>
                  <a:pt x="200" y="566"/>
                </a:lnTo>
                <a:lnTo>
                  <a:pt x="226" y="545"/>
                </a:lnTo>
                <a:lnTo>
                  <a:pt x="251" y="527"/>
                </a:lnTo>
                <a:lnTo>
                  <a:pt x="343" y="459"/>
                </a:lnTo>
                <a:lnTo>
                  <a:pt x="436" y="396"/>
                </a:lnTo>
                <a:lnTo>
                  <a:pt x="530" y="338"/>
                </a:lnTo>
                <a:lnTo>
                  <a:pt x="627" y="285"/>
                </a:lnTo>
                <a:lnTo>
                  <a:pt x="728" y="234"/>
                </a:lnTo>
                <a:lnTo>
                  <a:pt x="795" y="200"/>
                </a:lnTo>
                <a:lnTo>
                  <a:pt x="865" y="167"/>
                </a:lnTo>
                <a:lnTo>
                  <a:pt x="935" y="132"/>
                </a:lnTo>
                <a:lnTo>
                  <a:pt x="1006" y="99"/>
                </a:lnTo>
                <a:lnTo>
                  <a:pt x="1077" y="67"/>
                </a:lnTo>
                <a:lnTo>
                  <a:pt x="1147" y="39"/>
                </a:lnTo>
                <a:lnTo>
                  <a:pt x="1215" y="14"/>
                </a:lnTo>
                <a:lnTo>
                  <a:pt x="1242" y="6"/>
                </a:lnTo>
                <a:lnTo>
                  <a:pt x="1264" y="1"/>
                </a:lnTo>
                <a:lnTo>
                  <a:pt x="1283" y="0"/>
                </a:lnTo>
                <a:close/>
              </a:path>
            </a:pathLst>
          </a:custGeom>
          <a:solidFill>
            <a:srgbClr val="859F9C"/>
          </a:solidFill>
          <a:ln w="0">
            <a:solidFill>
              <a:srgbClr val="859F9C"/>
            </a:solidFill>
            <a:prstDash val="solid"/>
            <a:round/>
            <a:headEnd/>
            <a:tailEnd/>
          </a:ln>
        </xdr:spPr>
      </xdr:sp>
      <xdr:sp macro="" textlink="">
        <xdr:nvSpPr>
          <xdr:cNvPr id="90" name="Freeform 6"/>
          <xdr:cNvSpPr>
            <a:spLocks/>
          </xdr:cNvSpPr>
        </xdr:nvSpPr>
        <xdr:spPr bwMode="auto">
          <a:xfrm>
            <a:off x="1285501" y="591276"/>
            <a:ext cx="333001" cy="170894"/>
          </a:xfrm>
          <a:custGeom>
            <a:avLst/>
            <a:gdLst>
              <a:gd name="T0" fmla="*/ 1587 w 1665"/>
              <a:gd name="T1" fmla="*/ 2 h 821"/>
              <a:gd name="T2" fmla="*/ 1615 w 1665"/>
              <a:gd name="T3" fmla="*/ 12 h 821"/>
              <a:gd name="T4" fmla="*/ 1636 w 1665"/>
              <a:gd name="T5" fmla="*/ 30 h 821"/>
              <a:gd name="T6" fmla="*/ 1652 w 1665"/>
              <a:gd name="T7" fmla="*/ 54 h 821"/>
              <a:gd name="T8" fmla="*/ 1664 w 1665"/>
              <a:gd name="T9" fmla="*/ 87 h 821"/>
              <a:gd name="T10" fmla="*/ 1661 w 1665"/>
              <a:gd name="T11" fmla="*/ 125 h 821"/>
              <a:gd name="T12" fmla="*/ 1642 w 1665"/>
              <a:gd name="T13" fmla="*/ 160 h 821"/>
              <a:gd name="T14" fmla="*/ 1615 w 1665"/>
              <a:gd name="T15" fmla="*/ 188 h 821"/>
              <a:gd name="T16" fmla="*/ 1587 w 1665"/>
              <a:gd name="T17" fmla="*/ 210 h 821"/>
              <a:gd name="T18" fmla="*/ 1564 w 1665"/>
              <a:gd name="T19" fmla="*/ 225 h 821"/>
              <a:gd name="T20" fmla="*/ 1555 w 1665"/>
              <a:gd name="T21" fmla="*/ 230 h 821"/>
              <a:gd name="T22" fmla="*/ 27 w 1665"/>
              <a:gd name="T23" fmla="*/ 821 h 821"/>
              <a:gd name="T24" fmla="*/ 115 w 1665"/>
              <a:gd name="T25" fmla="*/ 656 h 821"/>
              <a:gd name="T26" fmla="*/ 125 w 1665"/>
              <a:gd name="T27" fmla="*/ 651 h 821"/>
              <a:gd name="T28" fmla="*/ 156 w 1665"/>
              <a:gd name="T29" fmla="*/ 636 h 821"/>
              <a:gd name="T30" fmla="*/ 203 w 1665"/>
              <a:gd name="T31" fmla="*/ 613 h 821"/>
              <a:gd name="T32" fmla="*/ 265 w 1665"/>
              <a:gd name="T33" fmla="*/ 584 h 821"/>
              <a:gd name="T34" fmla="*/ 341 w 1665"/>
              <a:gd name="T35" fmla="*/ 548 h 821"/>
              <a:gd name="T36" fmla="*/ 426 w 1665"/>
              <a:gd name="T37" fmla="*/ 506 h 821"/>
              <a:gd name="T38" fmla="*/ 521 w 1665"/>
              <a:gd name="T39" fmla="*/ 462 h 821"/>
              <a:gd name="T40" fmla="*/ 621 w 1665"/>
              <a:gd name="T41" fmla="*/ 414 h 821"/>
              <a:gd name="T42" fmla="*/ 725 w 1665"/>
              <a:gd name="T43" fmla="*/ 364 h 821"/>
              <a:gd name="T44" fmla="*/ 831 w 1665"/>
              <a:gd name="T45" fmla="*/ 314 h 821"/>
              <a:gd name="T46" fmla="*/ 936 w 1665"/>
              <a:gd name="T47" fmla="*/ 264 h 821"/>
              <a:gd name="T48" fmla="*/ 1039 w 1665"/>
              <a:gd name="T49" fmla="*/ 216 h 821"/>
              <a:gd name="T50" fmla="*/ 1137 w 1665"/>
              <a:gd name="T51" fmla="*/ 171 h 821"/>
              <a:gd name="T52" fmla="*/ 1227 w 1665"/>
              <a:gd name="T53" fmla="*/ 129 h 821"/>
              <a:gd name="T54" fmla="*/ 1309 w 1665"/>
              <a:gd name="T55" fmla="*/ 91 h 821"/>
              <a:gd name="T56" fmla="*/ 1377 w 1665"/>
              <a:gd name="T57" fmla="*/ 61 h 821"/>
              <a:gd name="T58" fmla="*/ 1433 w 1665"/>
              <a:gd name="T59" fmla="*/ 37 h 821"/>
              <a:gd name="T60" fmla="*/ 1472 w 1665"/>
              <a:gd name="T61" fmla="*/ 20 h 821"/>
              <a:gd name="T62" fmla="*/ 1527 w 1665"/>
              <a:gd name="T63" fmla="*/ 5 h 821"/>
              <a:gd name="T64" fmla="*/ 1569 w 1665"/>
              <a:gd name="T65" fmla="*/ 0 h 8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</a:cxnLst>
            <a:rect l="0" t="0" r="r" b="b"/>
            <a:pathLst>
              <a:path w="1665" h="821">
                <a:moveTo>
                  <a:pt x="1569" y="0"/>
                </a:moveTo>
                <a:lnTo>
                  <a:pt x="1587" y="2"/>
                </a:lnTo>
                <a:lnTo>
                  <a:pt x="1602" y="6"/>
                </a:lnTo>
                <a:lnTo>
                  <a:pt x="1615" y="12"/>
                </a:lnTo>
                <a:lnTo>
                  <a:pt x="1627" y="20"/>
                </a:lnTo>
                <a:lnTo>
                  <a:pt x="1636" y="30"/>
                </a:lnTo>
                <a:lnTo>
                  <a:pt x="1645" y="42"/>
                </a:lnTo>
                <a:lnTo>
                  <a:pt x="1652" y="54"/>
                </a:lnTo>
                <a:lnTo>
                  <a:pt x="1658" y="67"/>
                </a:lnTo>
                <a:lnTo>
                  <a:pt x="1664" y="87"/>
                </a:lnTo>
                <a:lnTo>
                  <a:pt x="1665" y="107"/>
                </a:lnTo>
                <a:lnTo>
                  <a:pt x="1661" y="125"/>
                </a:lnTo>
                <a:lnTo>
                  <a:pt x="1653" y="142"/>
                </a:lnTo>
                <a:lnTo>
                  <a:pt x="1642" y="160"/>
                </a:lnTo>
                <a:lnTo>
                  <a:pt x="1629" y="175"/>
                </a:lnTo>
                <a:lnTo>
                  <a:pt x="1615" y="188"/>
                </a:lnTo>
                <a:lnTo>
                  <a:pt x="1600" y="200"/>
                </a:lnTo>
                <a:lnTo>
                  <a:pt x="1587" y="210"/>
                </a:lnTo>
                <a:lnTo>
                  <a:pt x="1574" y="219"/>
                </a:lnTo>
                <a:lnTo>
                  <a:pt x="1564" y="225"/>
                </a:lnTo>
                <a:lnTo>
                  <a:pt x="1557" y="229"/>
                </a:lnTo>
                <a:lnTo>
                  <a:pt x="1555" y="230"/>
                </a:lnTo>
                <a:lnTo>
                  <a:pt x="177" y="805"/>
                </a:lnTo>
                <a:lnTo>
                  <a:pt x="27" y="821"/>
                </a:lnTo>
                <a:lnTo>
                  <a:pt x="0" y="772"/>
                </a:lnTo>
                <a:lnTo>
                  <a:pt x="115" y="656"/>
                </a:lnTo>
                <a:lnTo>
                  <a:pt x="118" y="655"/>
                </a:lnTo>
                <a:lnTo>
                  <a:pt x="125" y="651"/>
                </a:lnTo>
                <a:lnTo>
                  <a:pt x="139" y="645"/>
                </a:lnTo>
                <a:lnTo>
                  <a:pt x="156" y="636"/>
                </a:lnTo>
                <a:lnTo>
                  <a:pt x="177" y="626"/>
                </a:lnTo>
                <a:lnTo>
                  <a:pt x="203" y="613"/>
                </a:lnTo>
                <a:lnTo>
                  <a:pt x="233" y="600"/>
                </a:lnTo>
                <a:lnTo>
                  <a:pt x="265" y="584"/>
                </a:lnTo>
                <a:lnTo>
                  <a:pt x="301" y="566"/>
                </a:lnTo>
                <a:lnTo>
                  <a:pt x="341" y="548"/>
                </a:lnTo>
                <a:lnTo>
                  <a:pt x="382" y="528"/>
                </a:lnTo>
                <a:lnTo>
                  <a:pt x="426" y="506"/>
                </a:lnTo>
                <a:lnTo>
                  <a:pt x="472" y="484"/>
                </a:lnTo>
                <a:lnTo>
                  <a:pt x="521" y="462"/>
                </a:lnTo>
                <a:lnTo>
                  <a:pt x="570" y="438"/>
                </a:lnTo>
                <a:lnTo>
                  <a:pt x="621" y="414"/>
                </a:lnTo>
                <a:lnTo>
                  <a:pt x="672" y="389"/>
                </a:lnTo>
                <a:lnTo>
                  <a:pt x="725" y="364"/>
                </a:lnTo>
                <a:lnTo>
                  <a:pt x="778" y="340"/>
                </a:lnTo>
                <a:lnTo>
                  <a:pt x="831" y="314"/>
                </a:lnTo>
                <a:lnTo>
                  <a:pt x="884" y="289"/>
                </a:lnTo>
                <a:lnTo>
                  <a:pt x="936" y="264"/>
                </a:lnTo>
                <a:lnTo>
                  <a:pt x="988" y="240"/>
                </a:lnTo>
                <a:lnTo>
                  <a:pt x="1039" y="216"/>
                </a:lnTo>
                <a:lnTo>
                  <a:pt x="1088" y="193"/>
                </a:lnTo>
                <a:lnTo>
                  <a:pt x="1137" y="171"/>
                </a:lnTo>
                <a:lnTo>
                  <a:pt x="1183" y="149"/>
                </a:lnTo>
                <a:lnTo>
                  <a:pt x="1227" y="129"/>
                </a:lnTo>
                <a:lnTo>
                  <a:pt x="1269" y="110"/>
                </a:lnTo>
                <a:lnTo>
                  <a:pt x="1309" y="91"/>
                </a:lnTo>
                <a:lnTo>
                  <a:pt x="1344" y="75"/>
                </a:lnTo>
                <a:lnTo>
                  <a:pt x="1377" y="61"/>
                </a:lnTo>
                <a:lnTo>
                  <a:pt x="1408" y="48"/>
                </a:lnTo>
                <a:lnTo>
                  <a:pt x="1433" y="37"/>
                </a:lnTo>
                <a:lnTo>
                  <a:pt x="1455" y="27"/>
                </a:lnTo>
                <a:lnTo>
                  <a:pt x="1472" y="20"/>
                </a:lnTo>
                <a:lnTo>
                  <a:pt x="1502" y="11"/>
                </a:lnTo>
                <a:lnTo>
                  <a:pt x="1527" y="5"/>
                </a:lnTo>
                <a:lnTo>
                  <a:pt x="1549" y="1"/>
                </a:lnTo>
                <a:lnTo>
                  <a:pt x="1569" y="0"/>
                </a:lnTo>
                <a:close/>
              </a:path>
            </a:pathLst>
          </a:custGeom>
          <a:solidFill>
            <a:schemeClr val="accent4"/>
          </a:solidFill>
          <a:ln w="0">
            <a:solidFill>
              <a:srgbClr val="2590AA"/>
            </a:solidFill>
            <a:prstDash val="solid"/>
            <a:round/>
            <a:headEnd/>
            <a:tailEnd/>
          </a:ln>
        </xdr:spPr>
      </xdr:sp>
      <xdr:sp macro="" textlink="">
        <xdr:nvSpPr>
          <xdr:cNvPr id="91" name="Freeform 7"/>
          <xdr:cNvSpPr>
            <a:spLocks/>
          </xdr:cNvSpPr>
        </xdr:nvSpPr>
        <xdr:spPr bwMode="auto">
          <a:xfrm>
            <a:off x="1190358" y="724193"/>
            <a:ext cx="123686" cy="75953"/>
          </a:xfrm>
          <a:custGeom>
            <a:avLst/>
            <a:gdLst>
              <a:gd name="T0" fmla="*/ 577 w 653"/>
              <a:gd name="T1" fmla="*/ 0 h 359"/>
              <a:gd name="T2" fmla="*/ 508 w 653"/>
              <a:gd name="T3" fmla="*/ 118 h 359"/>
              <a:gd name="T4" fmla="*/ 653 w 653"/>
              <a:gd name="T5" fmla="*/ 138 h 359"/>
              <a:gd name="T6" fmla="*/ 367 w 653"/>
              <a:gd name="T7" fmla="*/ 288 h 359"/>
              <a:gd name="T8" fmla="*/ 365 w 653"/>
              <a:gd name="T9" fmla="*/ 289 h 359"/>
              <a:gd name="T10" fmla="*/ 359 w 653"/>
              <a:gd name="T11" fmla="*/ 291 h 359"/>
              <a:gd name="T12" fmla="*/ 348 w 653"/>
              <a:gd name="T13" fmla="*/ 295 h 359"/>
              <a:gd name="T14" fmla="*/ 333 w 653"/>
              <a:gd name="T15" fmla="*/ 300 h 359"/>
              <a:gd name="T16" fmla="*/ 316 w 653"/>
              <a:gd name="T17" fmla="*/ 305 h 359"/>
              <a:gd name="T18" fmla="*/ 297 w 653"/>
              <a:gd name="T19" fmla="*/ 311 h 359"/>
              <a:gd name="T20" fmla="*/ 275 w 653"/>
              <a:gd name="T21" fmla="*/ 318 h 359"/>
              <a:gd name="T22" fmla="*/ 252 w 653"/>
              <a:gd name="T23" fmla="*/ 325 h 359"/>
              <a:gd name="T24" fmla="*/ 227 w 653"/>
              <a:gd name="T25" fmla="*/ 331 h 359"/>
              <a:gd name="T26" fmla="*/ 202 w 653"/>
              <a:gd name="T27" fmla="*/ 338 h 359"/>
              <a:gd name="T28" fmla="*/ 176 w 653"/>
              <a:gd name="T29" fmla="*/ 345 h 359"/>
              <a:gd name="T30" fmla="*/ 150 w 653"/>
              <a:gd name="T31" fmla="*/ 350 h 359"/>
              <a:gd name="T32" fmla="*/ 125 w 653"/>
              <a:gd name="T33" fmla="*/ 354 h 359"/>
              <a:gd name="T34" fmla="*/ 102 w 653"/>
              <a:gd name="T35" fmla="*/ 357 h 359"/>
              <a:gd name="T36" fmla="*/ 79 w 653"/>
              <a:gd name="T37" fmla="*/ 359 h 359"/>
              <a:gd name="T38" fmla="*/ 58 w 653"/>
              <a:gd name="T39" fmla="*/ 359 h 359"/>
              <a:gd name="T40" fmla="*/ 40 w 653"/>
              <a:gd name="T41" fmla="*/ 357 h 359"/>
              <a:gd name="T42" fmla="*/ 25 w 653"/>
              <a:gd name="T43" fmla="*/ 353 h 359"/>
              <a:gd name="T44" fmla="*/ 13 w 653"/>
              <a:gd name="T45" fmla="*/ 346 h 359"/>
              <a:gd name="T46" fmla="*/ 4 w 653"/>
              <a:gd name="T47" fmla="*/ 337 h 359"/>
              <a:gd name="T48" fmla="*/ 0 w 653"/>
              <a:gd name="T49" fmla="*/ 325 h 359"/>
              <a:gd name="T50" fmla="*/ 1 w 653"/>
              <a:gd name="T51" fmla="*/ 318 h 359"/>
              <a:gd name="T52" fmla="*/ 8 w 653"/>
              <a:gd name="T53" fmla="*/ 309 h 359"/>
              <a:gd name="T54" fmla="*/ 18 w 653"/>
              <a:gd name="T55" fmla="*/ 299 h 359"/>
              <a:gd name="T56" fmla="*/ 32 w 653"/>
              <a:gd name="T57" fmla="*/ 287 h 359"/>
              <a:gd name="T58" fmla="*/ 50 w 653"/>
              <a:gd name="T59" fmla="*/ 274 h 359"/>
              <a:gd name="T60" fmla="*/ 70 w 653"/>
              <a:gd name="T61" fmla="*/ 261 h 359"/>
              <a:gd name="T62" fmla="*/ 91 w 653"/>
              <a:gd name="T63" fmla="*/ 247 h 359"/>
              <a:gd name="T64" fmla="*/ 114 w 653"/>
              <a:gd name="T65" fmla="*/ 233 h 359"/>
              <a:gd name="T66" fmla="*/ 137 w 653"/>
              <a:gd name="T67" fmla="*/ 220 h 359"/>
              <a:gd name="T68" fmla="*/ 161 w 653"/>
              <a:gd name="T69" fmla="*/ 206 h 359"/>
              <a:gd name="T70" fmla="*/ 184 w 653"/>
              <a:gd name="T71" fmla="*/ 193 h 359"/>
              <a:gd name="T72" fmla="*/ 206 w 653"/>
              <a:gd name="T73" fmla="*/ 181 h 359"/>
              <a:gd name="T74" fmla="*/ 226 w 653"/>
              <a:gd name="T75" fmla="*/ 171 h 359"/>
              <a:gd name="T76" fmla="*/ 243 w 653"/>
              <a:gd name="T77" fmla="*/ 161 h 359"/>
              <a:gd name="T78" fmla="*/ 259 w 653"/>
              <a:gd name="T79" fmla="*/ 153 h 359"/>
              <a:gd name="T80" fmla="*/ 270 w 653"/>
              <a:gd name="T81" fmla="*/ 147 h 359"/>
              <a:gd name="T82" fmla="*/ 277 w 653"/>
              <a:gd name="T83" fmla="*/ 143 h 359"/>
              <a:gd name="T84" fmla="*/ 280 w 653"/>
              <a:gd name="T85" fmla="*/ 142 h 359"/>
              <a:gd name="T86" fmla="*/ 577 w 653"/>
              <a:gd name="T87" fmla="*/ 0 h 35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</a:cxnLst>
            <a:rect l="0" t="0" r="r" b="b"/>
            <a:pathLst>
              <a:path w="653" h="359">
                <a:moveTo>
                  <a:pt x="577" y="0"/>
                </a:moveTo>
                <a:lnTo>
                  <a:pt x="508" y="118"/>
                </a:lnTo>
                <a:lnTo>
                  <a:pt x="653" y="138"/>
                </a:lnTo>
                <a:lnTo>
                  <a:pt x="367" y="288"/>
                </a:lnTo>
                <a:lnTo>
                  <a:pt x="365" y="289"/>
                </a:lnTo>
                <a:lnTo>
                  <a:pt x="359" y="291"/>
                </a:lnTo>
                <a:lnTo>
                  <a:pt x="348" y="295"/>
                </a:lnTo>
                <a:lnTo>
                  <a:pt x="333" y="300"/>
                </a:lnTo>
                <a:lnTo>
                  <a:pt x="316" y="305"/>
                </a:lnTo>
                <a:lnTo>
                  <a:pt x="297" y="311"/>
                </a:lnTo>
                <a:lnTo>
                  <a:pt x="275" y="318"/>
                </a:lnTo>
                <a:lnTo>
                  <a:pt x="252" y="325"/>
                </a:lnTo>
                <a:lnTo>
                  <a:pt x="227" y="331"/>
                </a:lnTo>
                <a:lnTo>
                  <a:pt x="202" y="338"/>
                </a:lnTo>
                <a:lnTo>
                  <a:pt x="176" y="345"/>
                </a:lnTo>
                <a:lnTo>
                  <a:pt x="150" y="350"/>
                </a:lnTo>
                <a:lnTo>
                  <a:pt x="125" y="354"/>
                </a:lnTo>
                <a:lnTo>
                  <a:pt x="102" y="357"/>
                </a:lnTo>
                <a:lnTo>
                  <a:pt x="79" y="359"/>
                </a:lnTo>
                <a:lnTo>
                  <a:pt x="58" y="359"/>
                </a:lnTo>
                <a:lnTo>
                  <a:pt x="40" y="357"/>
                </a:lnTo>
                <a:lnTo>
                  <a:pt x="25" y="353"/>
                </a:lnTo>
                <a:lnTo>
                  <a:pt x="13" y="346"/>
                </a:lnTo>
                <a:lnTo>
                  <a:pt x="4" y="337"/>
                </a:lnTo>
                <a:lnTo>
                  <a:pt x="0" y="325"/>
                </a:lnTo>
                <a:lnTo>
                  <a:pt x="1" y="318"/>
                </a:lnTo>
                <a:lnTo>
                  <a:pt x="8" y="309"/>
                </a:lnTo>
                <a:lnTo>
                  <a:pt x="18" y="299"/>
                </a:lnTo>
                <a:lnTo>
                  <a:pt x="32" y="287"/>
                </a:lnTo>
                <a:lnTo>
                  <a:pt x="50" y="274"/>
                </a:lnTo>
                <a:lnTo>
                  <a:pt x="70" y="261"/>
                </a:lnTo>
                <a:lnTo>
                  <a:pt x="91" y="247"/>
                </a:lnTo>
                <a:lnTo>
                  <a:pt x="114" y="233"/>
                </a:lnTo>
                <a:lnTo>
                  <a:pt x="137" y="220"/>
                </a:lnTo>
                <a:lnTo>
                  <a:pt x="161" y="206"/>
                </a:lnTo>
                <a:lnTo>
                  <a:pt x="184" y="193"/>
                </a:lnTo>
                <a:lnTo>
                  <a:pt x="206" y="181"/>
                </a:lnTo>
                <a:lnTo>
                  <a:pt x="226" y="171"/>
                </a:lnTo>
                <a:lnTo>
                  <a:pt x="243" y="161"/>
                </a:lnTo>
                <a:lnTo>
                  <a:pt x="259" y="153"/>
                </a:lnTo>
                <a:lnTo>
                  <a:pt x="270" y="147"/>
                </a:lnTo>
                <a:lnTo>
                  <a:pt x="277" y="143"/>
                </a:lnTo>
                <a:lnTo>
                  <a:pt x="280" y="142"/>
                </a:lnTo>
                <a:lnTo>
                  <a:pt x="577" y="0"/>
                </a:lnTo>
                <a:close/>
              </a:path>
            </a:pathLst>
          </a:custGeom>
          <a:solidFill>
            <a:srgbClr val="D6E1DF"/>
          </a:solidFill>
          <a:ln w="0">
            <a:solidFill>
              <a:srgbClr val="D6E1DF"/>
            </a:solidFill>
            <a:prstDash val="solid"/>
            <a:round/>
            <a:headEnd/>
            <a:tailEnd/>
          </a:ln>
        </xdr:spPr>
      </xdr:sp>
      <xdr:sp macro="" textlink="">
        <xdr:nvSpPr>
          <xdr:cNvPr id="92" name="Freeform 8"/>
          <xdr:cNvSpPr>
            <a:spLocks/>
          </xdr:cNvSpPr>
        </xdr:nvSpPr>
        <xdr:spPr bwMode="auto">
          <a:xfrm>
            <a:off x="971529" y="752676"/>
            <a:ext cx="275915" cy="142411"/>
          </a:xfrm>
          <a:custGeom>
            <a:avLst/>
            <a:gdLst>
              <a:gd name="T0" fmla="*/ 1093 w 1328"/>
              <a:gd name="T1" fmla="*/ 0 h 709"/>
              <a:gd name="T2" fmla="*/ 1116 w 1328"/>
              <a:gd name="T3" fmla="*/ 13 h 709"/>
              <a:gd name="T4" fmla="*/ 1118 w 1328"/>
              <a:gd name="T5" fmla="*/ 30 h 709"/>
              <a:gd name="T6" fmla="*/ 1103 w 1328"/>
              <a:gd name="T7" fmla="*/ 57 h 709"/>
              <a:gd name="T8" fmla="*/ 1080 w 1328"/>
              <a:gd name="T9" fmla="*/ 88 h 709"/>
              <a:gd name="T10" fmla="*/ 1049 w 1328"/>
              <a:gd name="T11" fmla="*/ 124 h 709"/>
              <a:gd name="T12" fmla="*/ 1016 w 1328"/>
              <a:gd name="T13" fmla="*/ 161 h 709"/>
              <a:gd name="T14" fmla="*/ 985 w 1328"/>
              <a:gd name="T15" fmla="*/ 199 h 709"/>
              <a:gd name="T16" fmla="*/ 960 w 1328"/>
              <a:gd name="T17" fmla="*/ 233 h 709"/>
              <a:gd name="T18" fmla="*/ 945 w 1328"/>
              <a:gd name="T19" fmla="*/ 264 h 709"/>
              <a:gd name="T20" fmla="*/ 944 w 1328"/>
              <a:gd name="T21" fmla="*/ 288 h 709"/>
              <a:gd name="T22" fmla="*/ 962 w 1328"/>
              <a:gd name="T23" fmla="*/ 304 h 709"/>
              <a:gd name="T24" fmla="*/ 998 w 1328"/>
              <a:gd name="T25" fmla="*/ 313 h 709"/>
              <a:gd name="T26" fmla="*/ 1048 w 1328"/>
              <a:gd name="T27" fmla="*/ 318 h 709"/>
              <a:gd name="T28" fmla="*/ 1106 w 1328"/>
              <a:gd name="T29" fmla="*/ 319 h 709"/>
              <a:gd name="T30" fmla="*/ 1167 w 1328"/>
              <a:gd name="T31" fmla="*/ 317 h 709"/>
              <a:gd name="T32" fmla="*/ 1228 w 1328"/>
              <a:gd name="T33" fmla="*/ 314 h 709"/>
              <a:gd name="T34" fmla="*/ 1279 w 1328"/>
              <a:gd name="T35" fmla="*/ 312 h 709"/>
              <a:gd name="T36" fmla="*/ 1310 w 1328"/>
              <a:gd name="T37" fmla="*/ 317 h 709"/>
              <a:gd name="T38" fmla="*/ 1325 w 1328"/>
              <a:gd name="T39" fmla="*/ 330 h 709"/>
              <a:gd name="T40" fmla="*/ 1328 w 1328"/>
              <a:gd name="T41" fmla="*/ 346 h 709"/>
              <a:gd name="T42" fmla="*/ 1323 w 1328"/>
              <a:gd name="T43" fmla="*/ 366 h 709"/>
              <a:gd name="T44" fmla="*/ 1314 w 1328"/>
              <a:gd name="T45" fmla="*/ 384 h 709"/>
              <a:gd name="T46" fmla="*/ 1304 w 1328"/>
              <a:gd name="T47" fmla="*/ 399 h 709"/>
              <a:gd name="T48" fmla="*/ 1297 w 1328"/>
              <a:gd name="T49" fmla="*/ 408 h 709"/>
              <a:gd name="T50" fmla="*/ 1274 w 1328"/>
              <a:gd name="T51" fmla="*/ 418 h 709"/>
              <a:gd name="T52" fmla="*/ 1234 w 1328"/>
              <a:gd name="T53" fmla="*/ 435 h 709"/>
              <a:gd name="T54" fmla="*/ 1178 w 1328"/>
              <a:gd name="T55" fmla="*/ 455 h 709"/>
              <a:gd name="T56" fmla="*/ 1110 w 1328"/>
              <a:gd name="T57" fmla="*/ 479 h 709"/>
              <a:gd name="T58" fmla="*/ 1030 w 1328"/>
              <a:gd name="T59" fmla="*/ 506 h 709"/>
              <a:gd name="T60" fmla="*/ 941 w 1328"/>
              <a:gd name="T61" fmla="*/ 534 h 709"/>
              <a:gd name="T62" fmla="*/ 846 w 1328"/>
              <a:gd name="T63" fmla="*/ 563 h 709"/>
              <a:gd name="T64" fmla="*/ 745 w 1328"/>
              <a:gd name="T65" fmla="*/ 592 h 709"/>
              <a:gd name="T66" fmla="*/ 643 w 1328"/>
              <a:gd name="T67" fmla="*/ 620 h 709"/>
              <a:gd name="T68" fmla="*/ 542 w 1328"/>
              <a:gd name="T69" fmla="*/ 645 h 709"/>
              <a:gd name="T70" fmla="*/ 442 w 1328"/>
              <a:gd name="T71" fmla="*/ 669 h 709"/>
              <a:gd name="T72" fmla="*/ 348 w 1328"/>
              <a:gd name="T73" fmla="*/ 687 h 709"/>
              <a:gd name="T74" fmla="*/ 260 w 1328"/>
              <a:gd name="T75" fmla="*/ 700 h 709"/>
              <a:gd name="T76" fmla="*/ 181 w 1328"/>
              <a:gd name="T77" fmla="*/ 708 h 709"/>
              <a:gd name="T78" fmla="*/ 113 w 1328"/>
              <a:gd name="T79" fmla="*/ 709 h 709"/>
              <a:gd name="T80" fmla="*/ 60 w 1328"/>
              <a:gd name="T81" fmla="*/ 702 h 709"/>
              <a:gd name="T82" fmla="*/ 22 w 1328"/>
              <a:gd name="T83" fmla="*/ 687 h 709"/>
              <a:gd name="T84" fmla="*/ 2 w 1328"/>
              <a:gd name="T85" fmla="*/ 661 h 709"/>
              <a:gd name="T86" fmla="*/ 3 w 1328"/>
              <a:gd name="T87" fmla="*/ 628 h 709"/>
              <a:gd name="T88" fmla="*/ 23 w 1328"/>
              <a:gd name="T89" fmla="*/ 591 h 709"/>
              <a:gd name="T90" fmla="*/ 56 w 1328"/>
              <a:gd name="T91" fmla="*/ 554 h 709"/>
              <a:gd name="T92" fmla="*/ 94 w 1328"/>
              <a:gd name="T93" fmla="*/ 516 h 709"/>
              <a:gd name="T94" fmla="*/ 133 w 1328"/>
              <a:gd name="T95" fmla="*/ 481 h 709"/>
              <a:gd name="T96" fmla="*/ 189 w 1328"/>
              <a:gd name="T97" fmla="*/ 429 h 709"/>
              <a:gd name="T98" fmla="*/ 280 w 1328"/>
              <a:gd name="T99" fmla="*/ 358 h 709"/>
              <a:gd name="T100" fmla="*/ 379 w 1328"/>
              <a:gd name="T101" fmla="*/ 295 h 709"/>
              <a:gd name="T102" fmla="*/ 484 w 1328"/>
              <a:gd name="T103" fmla="*/ 238 h 709"/>
              <a:gd name="T104" fmla="*/ 589 w 1328"/>
              <a:gd name="T105" fmla="*/ 189 h 709"/>
              <a:gd name="T106" fmla="*/ 690 w 1328"/>
              <a:gd name="T107" fmla="*/ 146 h 709"/>
              <a:gd name="T108" fmla="*/ 784 w 1328"/>
              <a:gd name="T109" fmla="*/ 109 h 709"/>
              <a:gd name="T110" fmla="*/ 866 w 1328"/>
              <a:gd name="T111" fmla="*/ 80 h 709"/>
              <a:gd name="T112" fmla="*/ 932 w 1328"/>
              <a:gd name="T113" fmla="*/ 57 h 709"/>
              <a:gd name="T114" fmla="*/ 978 w 1328"/>
              <a:gd name="T115" fmla="*/ 39 h 709"/>
              <a:gd name="T116" fmla="*/ 995 w 1328"/>
              <a:gd name="T117" fmla="*/ 32 h 709"/>
              <a:gd name="T118" fmla="*/ 1010 w 1328"/>
              <a:gd name="T119" fmla="*/ 23 h 709"/>
              <a:gd name="T120" fmla="*/ 1035 w 1328"/>
              <a:gd name="T121" fmla="*/ 11 h 709"/>
              <a:gd name="T122" fmla="*/ 1065 w 1328"/>
              <a:gd name="T123" fmla="*/ 2 h 70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  <a:cxn ang="0">
                <a:pos x="T118" y="T119"/>
              </a:cxn>
              <a:cxn ang="0">
                <a:pos x="T120" y="T121"/>
              </a:cxn>
              <a:cxn ang="0">
                <a:pos x="T122" y="T123"/>
              </a:cxn>
            </a:cxnLst>
            <a:rect l="0" t="0" r="r" b="b"/>
            <a:pathLst>
              <a:path w="1328" h="709">
                <a:moveTo>
                  <a:pt x="1079" y="0"/>
                </a:moveTo>
                <a:lnTo>
                  <a:pt x="1093" y="0"/>
                </a:lnTo>
                <a:lnTo>
                  <a:pt x="1105" y="4"/>
                </a:lnTo>
                <a:lnTo>
                  <a:pt x="1116" y="13"/>
                </a:lnTo>
                <a:lnTo>
                  <a:pt x="1119" y="20"/>
                </a:lnTo>
                <a:lnTo>
                  <a:pt x="1118" y="30"/>
                </a:lnTo>
                <a:lnTo>
                  <a:pt x="1113" y="42"/>
                </a:lnTo>
                <a:lnTo>
                  <a:pt x="1103" y="57"/>
                </a:lnTo>
                <a:lnTo>
                  <a:pt x="1093" y="72"/>
                </a:lnTo>
                <a:lnTo>
                  <a:pt x="1080" y="88"/>
                </a:lnTo>
                <a:lnTo>
                  <a:pt x="1065" y="105"/>
                </a:lnTo>
                <a:lnTo>
                  <a:pt x="1049" y="124"/>
                </a:lnTo>
                <a:lnTo>
                  <a:pt x="1033" y="142"/>
                </a:lnTo>
                <a:lnTo>
                  <a:pt x="1016" y="161"/>
                </a:lnTo>
                <a:lnTo>
                  <a:pt x="1000" y="181"/>
                </a:lnTo>
                <a:lnTo>
                  <a:pt x="985" y="199"/>
                </a:lnTo>
                <a:lnTo>
                  <a:pt x="972" y="216"/>
                </a:lnTo>
                <a:lnTo>
                  <a:pt x="960" y="233"/>
                </a:lnTo>
                <a:lnTo>
                  <a:pt x="951" y="250"/>
                </a:lnTo>
                <a:lnTo>
                  <a:pt x="945" y="264"/>
                </a:lnTo>
                <a:lnTo>
                  <a:pt x="943" y="277"/>
                </a:lnTo>
                <a:lnTo>
                  <a:pt x="944" y="288"/>
                </a:lnTo>
                <a:lnTo>
                  <a:pt x="951" y="296"/>
                </a:lnTo>
                <a:lnTo>
                  <a:pt x="962" y="304"/>
                </a:lnTo>
                <a:lnTo>
                  <a:pt x="978" y="309"/>
                </a:lnTo>
                <a:lnTo>
                  <a:pt x="998" y="313"/>
                </a:lnTo>
                <a:lnTo>
                  <a:pt x="1022" y="316"/>
                </a:lnTo>
                <a:lnTo>
                  <a:pt x="1048" y="318"/>
                </a:lnTo>
                <a:lnTo>
                  <a:pt x="1076" y="319"/>
                </a:lnTo>
                <a:lnTo>
                  <a:pt x="1106" y="319"/>
                </a:lnTo>
                <a:lnTo>
                  <a:pt x="1137" y="318"/>
                </a:lnTo>
                <a:lnTo>
                  <a:pt x="1167" y="317"/>
                </a:lnTo>
                <a:lnTo>
                  <a:pt x="1199" y="315"/>
                </a:lnTo>
                <a:lnTo>
                  <a:pt x="1228" y="314"/>
                </a:lnTo>
                <a:lnTo>
                  <a:pt x="1256" y="312"/>
                </a:lnTo>
                <a:lnTo>
                  <a:pt x="1279" y="312"/>
                </a:lnTo>
                <a:lnTo>
                  <a:pt x="1297" y="314"/>
                </a:lnTo>
                <a:lnTo>
                  <a:pt x="1310" y="317"/>
                </a:lnTo>
                <a:lnTo>
                  <a:pt x="1320" y="323"/>
                </a:lnTo>
                <a:lnTo>
                  <a:pt x="1325" y="330"/>
                </a:lnTo>
                <a:lnTo>
                  <a:pt x="1328" y="338"/>
                </a:lnTo>
                <a:lnTo>
                  <a:pt x="1328" y="346"/>
                </a:lnTo>
                <a:lnTo>
                  <a:pt x="1327" y="355"/>
                </a:lnTo>
                <a:lnTo>
                  <a:pt x="1323" y="366"/>
                </a:lnTo>
                <a:lnTo>
                  <a:pt x="1319" y="375"/>
                </a:lnTo>
                <a:lnTo>
                  <a:pt x="1314" y="384"/>
                </a:lnTo>
                <a:lnTo>
                  <a:pt x="1309" y="392"/>
                </a:lnTo>
                <a:lnTo>
                  <a:pt x="1304" y="399"/>
                </a:lnTo>
                <a:lnTo>
                  <a:pt x="1301" y="405"/>
                </a:lnTo>
                <a:lnTo>
                  <a:pt x="1297" y="408"/>
                </a:lnTo>
                <a:lnTo>
                  <a:pt x="1287" y="412"/>
                </a:lnTo>
                <a:lnTo>
                  <a:pt x="1274" y="418"/>
                </a:lnTo>
                <a:lnTo>
                  <a:pt x="1256" y="426"/>
                </a:lnTo>
                <a:lnTo>
                  <a:pt x="1234" y="435"/>
                </a:lnTo>
                <a:lnTo>
                  <a:pt x="1208" y="444"/>
                </a:lnTo>
                <a:lnTo>
                  <a:pt x="1178" y="455"/>
                </a:lnTo>
                <a:lnTo>
                  <a:pt x="1145" y="466"/>
                </a:lnTo>
                <a:lnTo>
                  <a:pt x="1110" y="479"/>
                </a:lnTo>
                <a:lnTo>
                  <a:pt x="1071" y="492"/>
                </a:lnTo>
                <a:lnTo>
                  <a:pt x="1030" y="506"/>
                </a:lnTo>
                <a:lnTo>
                  <a:pt x="986" y="520"/>
                </a:lnTo>
                <a:lnTo>
                  <a:pt x="941" y="534"/>
                </a:lnTo>
                <a:lnTo>
                  <a:pt x="893" y="549"/>
                </a:lnTo>
                <a:lnTo>
                  <a:pt x="846" y="563"/>
                </a:lnTo>
                <a:lnTo>
                  <a:pt x="796" y="578"/>
                </a:lnTo>
                <a:lnTo>
                  <a:pt x="745" y="592"/>
                </a:lnTo>
                <a:lnTo>
                  <a:pt x="695" y="607"/>
                </a:lnTo>
                <a:lnTo>
                  <a:pt x="643" y="620"/>
                </a:lnTo>
                <a:lnTo>
                  <a:pt x="593" y="633"/>
                </a:lnTo>
                <a:lnTo>
                  <a:pt x="542" y="645"/>
                </a:lnTo>
                <a:lnTo>
                  <a:pt x="492" y="657"/>
                </a:lnTo>
                <a:lnTo>
                  <a:pt x="442" y="669"/>
                </a:lnTo>
                <a:lnTo>
                  <a:pt x="395" y="678"/>
                </a:lnTo>
                <a:lnTo>
                  <a:pt x="348" y="687"/>
                </a:lnTo>
                <a:lnTo>
                  <a:pt x="303" y="694"/>
                </a:lnTo>
                <a:lnTo>
                  <a:pt x="260" y="700"/>
                </a:lnTo>
                <a:lnTo>
                  <a:pt x="220" y="705"/>
                </a:lnTo>
                <a:lnTo>
                  <a:pt x="181" y="708"/>
                </a:lnTo>
                <a:lnTo>
                  <a:pt x="146" y="709"/>
                </a:lnTo>
                <a:lnTo>
                  <a:pt x="113" y="709"/>
                </a:lnTo>
                <a:lnTo>
                  <a:pt x="85" y="707"/>
                </a:lnTo>
                <a:lnTo>
                  <a:pt x="60" y="702"/>
                </a:lnTo>
                <a:lnTo>
                  <a:pt x="39" y="696"/>
                </a:lnTo>
                <a:lnTo>
                  <a:pt x="22" y="687"/>
                </a:lnTo>
                <a:lnTo>
                  <a:pt x="9" y="676"/>
                </a:lnTo>
                <a:lnTo>
                  <a:pt x="2" y="661"/>
                </a:lnTo>
                <a:lnTo>
                  <a:pt x="0" y="645"/>
                </a:lnTo>
                <a:lnTo>
                  <a:pt x="3" y="628"/>
                </a:lnTo>
                <a:lnTo>
                  <a:pt x="11" y="610"/>
                </a:lnTo>
                <a:lnTo>
                  <a:pt x="23" y="591"/>
                </a:lnTo>
                <a:lnTo>
                  <a:pt x="39" y="573"/>
                </a:lnTo>
                <a:lnTo>
                  <a:pt x="56" y="554"/>
                </a:lnTo>
                <a:lnTo>
                  <a:pt x="75" y="534"/>
                </a:lnTo>
                <a:lnTo>
                  <a:pt x="94" y="516"/>
                </a:lnTo>
                <a:lnTo>
                  <a:pt x="114" y="499"/>
                </a:lnTo>
                <a:lnTo>
                  <a:pt x="133" y="481"/>
                </a:lnTo>
                <a:lnTo>
                  <a:pt x="149" y="466"/>
                </a:lnTo>
                <a:lnTo>
                  <a:pt x="189" y="429"/>
                </a:lnTo>
                <a:lnTo>
                  <a:pt x="234" y="392"/>
                </a:lnTo>
                <a:lnTo>
                  <a:pt x="280" y="358"/>
                </a:lnTo>
                <a:lnTo>
                  <a:pt x="329" y="326"/>
                </a:lnTo>
                <a:lnTo>
                  <a:pt x="379" y="295"/>
                </a:lnTo>
                <a:lnTo>
                  <a:pt x="431" y="266"/>
                </a:lnTo>
                <a:lnTo>
                  <a:pt x="484" y="238"/>
                </a:lnTo>
                <a:lnTo>
                  <a:pt x="536" y="213"/>
                </a:lnTo>
                <a:lnTo>
                  <a:pt x="589" y="189"/>
                </a:lnTo>
                <a:lnTo>
                  <a:pt x="640" y="166"/>
                </a:lnTo>
                <a:lnTo>
                  <a:pt x="690" y="146"/>
                </a:lnTo>
                <a:lnTo>
                  <a:pt x="737" y="127"/>
                </a:lnTo>
                <a:lnTo>
                  <a:pt x="784" y="109"/>
                </a:lnTo>
                <a:lnTo>
                  <a:pt x="826" y="93"/>
                </a:lnTo>
                <a:lnTo>
                  <a:pt x="866" y="80"/>
                </a:lnTo>
                <a:lnTo>
                  <a:pt x="901" y="67"/>
                </a:lnTo>
                <a:lnTo>
                  <a:pt x="932" y="57"/>
                </a:lnTo>
                <a:lnTo>
                  <a:pt x="958" y="46"/>
                </a:lnTo>
                <a:lnTo>
                  <a:pt x="978" y="39"/>
                </a:lnTo>
                <a:lnTo>
                  <a:pt x="993" y="33"/>
                </a:lnTo>
                <a:lnTo>
                  <a:pt x="995" y="32"/>
                </a:lnTo>
                <a:lnTo>
                  <a:pt x="1001" y="28"/>
                </a:lnTo>
                <a:lnTo>
                  <a:pt x="1010" y="23"/>
                </a:lnTo>
                <a:lnTo>
                  <a:pt x="1022" y="17"/>
                </a:lnTo>
                <a:lnTo>
                  <a:pt x="1035" y="11"/>
                </a:lnTo>
                <a:lnTo>
                  <a:pt x="1050" y="6"/>
                </a:lnTo>
                <a:lnTo>
                  <a:pt x="1065" y="2"/>
                </a:lnTo>
                <a:lnTo>
                  <a:pt x="1079" y="0"/>
                </a:lnTo>
                <a:close/>
              </a:path>
            </a:pathLst>
          </a:custGeom>
          <a:solidFill>
            <a:srgbClr val="D6E1DF"/>
          </a:solidFill>
          <a:ln w="0">
            <a:solidFill>
              <a:srgbClr val="D6E1DF"/>
            </a:solidFill>
            <a:prstDash val="solid"/>
            <a:round/>
            <a:headEnd/>
            <a:tailEnd/>
          </a:ln>
        </xdr:spPr>
      </xdr:sp>
    </xdr:grpSp>
    <xdr:clientData/>
  </xdr:twoCellAnchor>
</xdr:wsDr>
</file>

<file path=xl/tables/table1.xml><?xml version="1.0" encoding="utf-8"?>
<table xmlns="http://schemas.openxmlformats.org/spreadsheetml/2006/main" id="1" name="PlantJournal" displayName="PlantJournal" ref="B12:T71" totalsRowCount="1" dataDxfId="52">
  <autoFilter ref="B12:T70">
    <filterColumn colId="6">
      <filters>
        <filter val="kr889,00"/>
      </filters>
    </filterColumn>
  </autoFilter>
  <sortState ref="B14:T65">
    <sortCondition ref="B12:B65"/>
  </sortState>
  <tableColumns count="19">
    <tableColumn id="20" name="id" totalsRowDxfId="51"/>
    <tableColumn id="1" name="Name component/element" totalsRowDxfId="50"/>
    <tableColumn id="2" name="type" dataDxfId="49"/>
    <tableColumn id="7" name="Company" dataDxfId="48"/>
    <tableColumn id="3" name="Characteristics" dataDxfId="47"/>
    <tableColumn id="4" name="size" dataDxfId="46"/>
    <tableColumn id="8" name="Cost/unit kr" dataDxfId="45"/>
    <tableColumn id="11" name="Area m², m³ or Running meter" dataDxfId="44"/>
    <tableColumn id="10" name="Units" dataDxfId="43"/>
    <tableColumn id="13" name="cost kr" totalsRowFunction="custom" dataDxfId="42" totalsRowDxfId="41">
      <totalsRowFormula>SUM(K14:K70)</totalsRowFormula>
    </tableColumn>
    <tableColumn id="5" name="date installation" dataDxfId="40"/>
    <tableColumn id="6" name="location" dataDxfId="39"/>
    <tableColumn id="15" name="U-value" dataDxfId="38"/>
    <tableColumn id="16" name="Fire resistance"/>
    <tableColumn id="19" name="Acoustics: Air/step" dataDxfId="37"/>
    <tableColumn id="17" name="Special requirements" dataDxfId="36"/>
    <tableColumn id="9" name="Maintainance" dataDxfId="35" totalsRowDxfId="34"/>
    <tableColumn id="12" name="Replacement (years)" dataDxfId="33" totalsRowDxfId="32"/>
    <tableColumn id="14" name="cost replacement/m² (kr)" dataDxfId="31" totalsRowDxfId="30"/>
  </tableColumns>
  <tableStyleInfo name="Garden Journal: Basic Table" showFirstColumn="0" showLastColumn="0" showRowStripes="1" showColumnStripes="0"/>
  <extLst>
    <ext xmlns:x14="http://schemas.microsoft.com/office/spreadsheetml/2009/9/main" uri="{504A1905-F514-4f6f-8877-14C23A59335A}">
      <x14:table altText="Plant Inventory" altTextSummary="List of plants and information for each plant such as name, type, source, color, size, cost, dated planted, location, soil, fertilizer, fertilization &amp; water schedule, and notes."/>
    </ext>
  </extLst>
</table>
</file>

<file path=xl/tables/table2.xml><?xml version="1.0" encoding="utf-8"?>
<table xmlns="http://schemas.openxmlformats.org/spreadsheetml/2006/main" id="3" name="SeedStartingLog" displayName="SeedStartingLog" ref="B12:K16" totalsRowCount="1" dataDxfId="29">
  <autoFilter ref="B12:K15"/>
  <tableColumns count="10">
    <tableColumn id="20" name="id" totalsRowLabel="totals" dataDxfId="28" totalsRowDxfId="27"/>
    <tableColumn id="2" name="tray no." dataDxfId="26" totalsRowDxfId="25"/>
    <tableColumn id="1" name="type" totalsRowFunction="custom" dataDxfId="24" totalsRowDxfId="23">
      <totalsRowFormula>"total seed types: "&amp;SUBTOTAL(103,SeedStartingLog[type])</totalsRowFormula>
    </tableColumn>
    <tableColumn id="7" name="source" dataDxfId="22" totalsRowDxfId="21"/>
    <tableColumn id="11" name="germination" dataDxfId="20" totalsRowDxfId="19"/>
    <tableColumn id="10" name="growth" dataDxfId="18" totalsRowDxfId="17"/>
    <tableColumn id="8" name="total seeds" totalsRowFunction="sum" dataDxfId="16" totalsRowDxfId="15"/>
    <tableColumn id="13" name="sow date" dataDxfId="14" totalsRowDxfId="13">
      <calculatedColumnFormula>IFERROR(IF(TransplantDate&lt;&gt;"",TransplantDate-(SeedStartingLog[[#This Row],[germination]]+SeedStartingLog[[#This Row],[growth]])),"")</calculatedColumnFormula>
    </tableColumn>
    <tableColumn id="9" name="feeding" dataDxfId="12"/>
    <tableColumn id="14" name="notes" dataDxfId="11" totalsRowDxfId="10"/>
  </tableColumns>
  <tableStyleInfo name="Garden Journal: Basic Table" showFirstColumn="0" showLastColumn="0" showRowStripes="1" showColumnStripes="0"/>
  <extLst>
    <ext xmlns:x14="http://schemas.microsoft.com/office/spreadsheetml/2009/9/main" uri="{504A1905-F514-4f6f-8877-14C23A59335A}">
      <x14:table altText="Seed Starting Data" altTextSummary="List of seed data such as, ID, tray no, type, source, germination, growth, total seeds, sow date, feeding, and notes. "/>
    </ext>
  </extLst>
</table>
</file>

<file path=xl/tables/table3.xml><?xml version="1.0" encoding="utf-8"?>
<table xmlns="http://schemas.openxmlformats.org/spreadsheetml/2006/main" id="2" name="TaskList" displayName="TaskList" ref="B10:E15" totalsRowShown="0" headerRowDxfId="5" dataDxfId="4">
  <tableColumns count="4">
    <tableColumn id="2" name="task" dataDxfId="3"/>
    <tableColumn id="6" name="due date" dataDxfId="2"/>
    <tableColumn id="4" name="% complete" dataDxfId="1"/>
    <tableColumn id="1" name="done?" dataDxfId="0" dataCellStyle="Percent">
      <calculatedColumnFormula>IF(TaskList[[#This Row],[% complete]]=1,1,IF(ISBLANK(TaskList[[#This Row],[due date]]),2,IF(TODAY()&gt;TaskList[[#This Row],[due date]],3,2)))</calculatedColumnFormula>
    </tableColumn>
  </tableColumns>
  <tableStyleInfo name="Garden Journal: Basic Table" showFirstColumn="0" showLastColumn="0" showRowStripes="1" showColumnStripes="0"/>
  <extLst>
    <ext xmlns:x14="http://schemas.microsoft.com/office/spreadsheetml/2009/9/main" uri="{504A1905-F514-4f6f-8877-14C23A59335A}">
      <x14:table altText="Task List" altTextSummary="List of tasks, due date, % coplete, and done."/>
    </ext>
  </extLst>
</table>
</file>

<file path=xl/theme/theme1.xml><?xml version="1.0" encoding="utf-8"?>
<a:theme xmlns:a="http://schemas.openxmlformats.org/drawingml/2006/main" name="Office Theme">
  <a:themeElements>
    <a:clrScheme name="Garden Planner">
      <a:dk1>
        <a:sysClr val="windowText" lastClr="000000"/>
      </a:dk1>
      <a:lt1>
        <a:sysClr val="window" lastClr="FFFFFF"/>
      </a:lt1>
      <a:dk2>
        <a:srgbClr val="444401"/>
      </a:dk2>
      <a:lt2>
        <a:srgbClr val="FFFCD1"/>
      </a:lt2>
      <a:accent1>
        <a:srgbClr val="A379BB"/>
      </a:accent1>
      <a:accent2>
        <a:srgbClr val="6EB34B"/>
      </a:accent2>
      <a:accent3>
        <a:srgbClr val="66573D"/>
      </a:accent3>
      <a:accent4>
        <a:srgbClr val="2C7D98"/>
      </a:accent4>
      <a:accent5>
        <a:srgbClr val="909494"/>
      </a:accent5>
      <a:accent6>
        <a:srgbClr val="A0A033"/>
      </a:accent6>
      <a:hlink>
        <a:srgbClr val="7D4D99"/>
      </a:hlink>
      <a:folHlink>
        <a:srgbClr val="949494"/>
      </a:folHlink>
    </a:clrScheme>
    <a:fontScheme name="Simple Loan Calculator">
      <a:majorFont>
        <a:latin typeface="Calibri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table" Target="../tables/table3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4"/>
    <pageSetUpPr fitToPage="1"/>
  </sheetPr>
  <dimension ref="B2:T98"/>
  <sheetViews>
    <sheetView showGridLines="0" tabSelected="1" topLeftCell="A24" zoomScale="90" zoomScaleNormal="90" workbookViewId="0">
      <selection activeCell="E38" sqref="E38:M41"/>
    </sheetView>
  </sheetViews>
  <sheetFormatPr defaultRowHeight="12" x14ac:dyDescent="0.2"/>
  <cols>
    <col min="1" max="1" width="2.28515625" customWidth="1"/>
    <col min="2" max="2" width="7.42578125" customWidth="1"/>
    <col min="3" max="3" width="23.85546875" customWidth="1"/>
    <col min="4" max="4" width="14.28515625" customWidth="1"/>
    <col min="5" max="5" width="18.85546875" customWidth="1"/>
    <col min="6" max="6" width="28.5703125" customWidth="1"/>
    <col min="7" max="10" width="13.28515625" customWidth="1"/>
    <col min="11" max="11" width="10" customWidth="1"/>
    <col min="12" max="12" width="16.7109375" customWidth="1"/>
    <col min="13" max="15" width="15.42578125" customWidth="1"/>
    <col min="16" max="16" width="21" customWidth="1"/>
    <col min="17" max="17" width="36.28515625" customWidth="1"/>
    <col min="18" max="18" width="12.42578125" customWidth="1"/>
    <col min="19" max="19" width="19.5703125" customWidth="1"/>
    <col min="20" max="20" width="24.42578125" customWidth="1"/>
  </cols>
  <sheetData>
    <row r="2" spans="2:20" ht="46.5" x14ac:dyDescent="0.7">
      <c r="C2" s="77"/>
    </row>
    <row r="3" spans="2:20" ht="15" customHeight="1" x14ac:dyDescent="0.2">
      <c r="E3" s="139" t="s">
        <v>68</v>
      </c>
      <c r="F3" s="139"/>
      <c r="G3" s="139"/>
    </row>
    <row r="4" spans="2:20" x14ac:dyDescent="0.2">
      <c r="E4" s="139"/>
      <c r="F4" s="139"/>
      <c r="G4" s="139"/>
    </row>
    <row r="5" spans="2:20" x14ac:dyDescent="0.2">
      <c r="E5" s="140" t="s">
        <v>74</v>
      </c>
      <c r="F5" s="140"/>
    </row>
    <row r="6" spans="2:20" x14ac:dyDescent="0.2">
      <c r="E6" s="140"/>
      <c r="F6" s="140"/>
    </row>
    <row r="7" spans="2:20" x14ac:dyDescent="0.2">
      <c r="E7" s="113">
        <v>42125</v>
      </c>
    </row>
    <row r="8" spans="2:20" ht="25.5" customHeight="1" x14ac:dyDescent="0.2">
      <c r="E8" t="s">
        <v>386</v>
      </c>
    </row>
    <row r="9" spans="2:20" ht="53.25" customHeight="1" x14ac:dyDescent="0.2"/>
    <row r="10" spans="2:20" ht="33" customHeight="1" x14ac:dyDescent="0.25">
      <c r="C10" s="79" t="s">
        <v>218</v>
      </c>
      <c r="D10" s="42"/>
      <c r="E10" s="21"/>
      <c r="F10" s="21"/>
      <c r="G10" s="21"/>
      <c r="H10" s="21"/>
      <c r="I10" s="21"/>
      <c r="J10" s="21"/>
      <c r="L10" s="82" t="s">
        <v>52</v>
      </c>
      <c r="R10" s="85" t="s">
        <v>55</v>
      </c>
      <c r="S10" s="30"/>
    </row>
    <row r="11" spans="2:20" ht="17.25" customHeight="1" x14ac:dyDescent="0.2">
      <c r="B11" s="20"/>
      <c r="C11" s="80"/>
      <c r="D11" s="43"/>
      <c r="E11" s="19"/>
      <c r="F11" s="43"/>
      <c r="G11" s="43"/>
      <c r="H11" s="43"/>
      <c r="I11" s="43"/>
      <c r="J11" s="43"/>
      <c r="K11" s="19"/>
      <c r="L11" s="83"/>
      <c r="M11" s="22"/>
      <c r="N11" s="22"/>
      <c r="O11" s="22"/>
      <c r="P11" s="22"/>
      <c r="Q11" s="22"/>
      <c r="R11" s="86"/>
      <c r="S11" s="23"/>
      <c r="T11" s="34"/>
    </row>
    <row r="12" spans="2:20" ht="38.25" customHeight="1" x14ac:dyDescent="0.2">
      <c r="B12" s="88" t="s">
        <v>12</v>
      </c>
      <c r="C12" s="81" t="s">
        <v>56</v>
      </c>
      <c r="D12" s="62" t="s">
        <v>13</v>
      </c>
      <c r="E12" s="62" t="s">
        <v>54</v>
      </c>
      <c r="F12" s="62" t="s">
        <v>57</v>
      </c>
      <c r="G12" s="62" t="s">
        <v>15</v>
      </c>
      <c r="H12" s="62" t="s">
        <v>63</v>
      </c>
      <c r="I12" s="130" t="s">
        <v>344</v>
      </c>
      <c r="J12" s="62" t="s">
        <v>110</v>
      </c>
      <c r="K12" s="62" t="s">
        <v>64</v>
      </c>
      <c r="L12" s="84" t="s">
        <v>53</v>
      </c>
      <c r="M12" s="63" t="s">
        <v>16</v>
      </c>
      <c r="N12" s="63" t="s">
        <v>84</v>
      </c>
      <c r="O12" s="63" t="s">
        <v>88</v>
      </c>
      <c r="P12" s="63" t="s">
        <v>103</v>
      </c>
      <c r="Q12" s="63" t="s">
        <v>87</v>
      </c>
      <c r="R12" s="87" t="s">
        <v>61</v>
      </c>
      <c r="S12" s="64" t="s">
        <v>66</v>
      </c>
      <c r="T12" s="64" t="s">
        <v>174</v>
      </c>
    </row>
    <row r="13" spans="2:20" ht="25.5" hidden="1" customHeight="1" x14ac:dyDescent="0.2">
      <c r="B13" s="90"/>
      <c r="C13" s="107"/>
      <c r="D13" s="58"/>
      <c r="E13" s="58"/>
      <c r="F13" s="58"/>
      <c r="G13" s="58"/>
      <c r="H13" s="58"/>
      <c r="I13" s="58"/>
      <c r="J13" s="58"/>
      <c r="K13" s="106">
        <v>10</v>
      </c>
      <c r="L13" s="108"/>
      <c r="M13" s="73"/>
      <c r="N13" s="73"/>
      <c r="O13" s="73"/>
      <c r="P13" s="73"/>
      <c r="Q13" s="73"/>
      <c r="R13" s="109"/>
      <c r="S13" s="75"/>
      <c r="T13" s="75"/>
    </row>
    <row r="14" spans="2:20" ht="25.5" customHeight="1" x14ac:dyDescent="0.2">
      <c r="B14" s="89" t="s">
        <v>319</v>
      </c>
      <c r="C14" s="58" t="s">
        <v>322</v>
      </c>
      <c r="D14" s="58" t="s">
        <v>320</v>
      </c>
      <c r="E14" s="58" t="s">
        <v>321</v>
      </c>
      <c r="F14" s="58"/>
      <c r="G14" s="58" t="s">
        <v>323</v>
      </c>
      <c r="H14" s="119" t="s">
        <v>324</v>
      </c>
      <c r="I14" s="118"/>
      <c r="J14" s="119" t="s">
        <v>325</v>
      </c>
      <c r="K14" s="110">
        <f>PlantJournal[[#This Row],[Cost/unit kr]]*PlantJournal[[#This Row],[Units]]</f>
        <v>163602</v>
      </c>
      <c r="L14" s="117"/>
      <c r="M14" s="73" t="s">
        <v>212</v>
      </c>
      <c r="N14" s="73"/>
      <c r="O14" s="115"/>
      <c r="P14" s="115"/>
      <c r="Q14" s="73" t="s">
        <v>326</v>
      </c>
      <c r="R14" s="74" t="s">
        <v>167</v>
      </c>
      <c r="S14" s="112">
        <v>60</v>
      </c>
      <c r="T14" s="112">
        <f>PlantJournal[[#This Row],[Cost/unit kr]]*1.5</f>
        <v>49080.600000000006</v>
      </c>
    </row>
    <row r="15" spans="2:20" ht="25.5" customHeight="1" x14ac:dyDescent="0.2">
      <c r="B15" s="90" t="s">
        <v>338</v>
      </c>
      <c r="C15" s="107" t="s">
        <v>339</v>
      </c>
      <c r="D15" s="58" t="s">
        <v>329</v>
      </c>
      <c r="E15" s="58"/>
      <c r="F15" s="58" t="s">
        <v>340</v>
      </c>
      <c r="G15" s="58"/>
      <c r="H15" s="119" t="s">
        <v>342</v>
      </c>
      <c r="I15" s="119" t="s">
        <v>343</v>
      </c>
      <c r="J15" s="118" t="s">
        <v>345</v>
      </c>
      <c r="K15" s="110">
        <f>PlantJournal[[#This Row],[Cost/unit kr]]*PlantJournal[[#This Row],[Area m², m³ or Running meter]]</f>
        <v>35024</v>
      </c>
      <c r="L15" s="108"/>
      <c r="M15" s="73"/>
      <c r="N15" s="73"/>
      <c r="O15" s="73"/>
      <c r="P15" s="115"/>
      <c r="Q15" s="73"/>
      <c r="R15" s="109"/>
      <c r="S15" s="75"/>
      <c r="T15" s="75"/>
    </row>
    <row r="16" spans="2:20" ht="25.5" customHeight="1" x14ac:dyDescent="0.2">
      <c r="B16" s="89" t="s">
        <v>177</v>
      </c>
      <c r="C16" s="58" t="s">
        <v>280</v>
      </c>
      <c r="D16" s="58" t="s">
        <v>262</v>
      </c>
      <c r="E16" s="58" t="s">
        <v>286</v>
      </c>
      <c r="F16" s="58"/>
      <c r="G16" s="58" t="s">
        <v>250</v>
      </c>
      <c r="H16" s="119">
        <f>7455.96*1.341</f>
        <v>9998.4423599999991</v>
      </c>
      <c r="I16" s="118"/>
      <c r="J16" s="119" t="s">
        <v>247</v>
      </c>
      <c r="K16" s="110">
        <f>PlantJournal[[#This Row],[Cost/unit kr]]*PlantJournal[[#This Row],[Units]]</f>
        <v>69989.096519999992</v>
      </c>
      <c r="L16" s="117"/>
      <c r="M16" s="73" t="s">
        <v>183</v>
      </c>
      <c r="N16" s="73"/>
      <c r="O16" s="115" t="s">
        <v>133</v>
      </c>
      <c r="P16" s="115"/>
      <c r="Q16" s="73"/>
      <c r="R16" s="74" t="s">
        <v>166</v>
      </c>
      <c r="S16" s="112">
        <v>40</v>
      </c>
      <c r="T16" s="112">
        <f>PlantJournal[[#This Row],[Cost/unit kr]]*1.5</f>
        <v>14997.663539999998</v>
      </c>
    </row>
    <row r="17" spans="2:20" ht="25.5" customHeight="1" x14ac:dyDescent="0.2">
      <c r="B17" s="89" t="s">
        <v>178</v>
      </c>
      <c r="C17" s="58" t="s">
        <v>239</v>
      </c>
      <c r="D17" s="58" t="s">
        <v>262</v>
      </c>
      <c r="E17" s="58" t="s">
        <v>260</v>
      </c>
      <c r="F17" s="120" t="s">
        <v>242</v>
      </c>
      <c r="G17" s="110" t="s">
        <v>235</v>
      </c>
      <c r="H17" s="119">
        <v>8783.5499999999993</v>
      </c>
      <c r="I17" s="118"/>
      <c r="J17" s="119">
        <v>26</v>
      </c>
      <c r="K17" s="110">
        <f>PlantJournal[[#This Row],[Cost/unit kr]]*PlantJournal[[#This Row],[Units]]</f>
        <v>228372.3</v>
      </c>
      <c r="L17" s="117"/>
      <c r="M17" s="73" t="s">
        <v>183</v>
      </c>
      <c r="N17" s="73"/>
      <c r="O17" s="115"/>
      <c r="P17" s="114" t="s">
        <v>241</v>
      </c>
      <c r="Q17" s="73"/>
      <c r="R17" s="74" t="s">
        <v>282</v>
      </c>
      <c r="S17" s="112">
        <v>40</v>
      </c>
      <c r="T17" s="112">
        <f>PlantJournal[[#This Row],[Cost/unit kr]]*1.3</f>
        <v>11418.615</v>
      </c>
    </row>
    <row r="18" spans="2:20" ht="25.5" customHeight="1" x14ac:dyDescent="0.2">
      <c r="B18" s="90" t="s">
        <v>184</v>
      </c>
      <c r="C18" s="107" t="s">
        <v>267</v>
      </c>
      <c r="D18" s="58" t="s">
        <v>266</v>
      </c>
      <c r="E18" s="58" t="s">
        <v>260</v>
      </c>
      <c r="F18" s="58" t="s">
        <v>249</v>
      </c>
      <c r="G18" s="58"/>
      <c r="H18" s="118" t="s">
        <v>248</v>
      </c>
      <c r="I18" s="118"/>
      <c r="J18" s="119" t="s">
        <v>247</v>
      </c>
      <c r="K18" s="110">
        <f>PlantJournal[[#This Row],[Cost/unit kr]]*PlantJournal[[#This Row],[Units]]</f>
        <v>55195</v>
      </c>
      <c r="L18" s="108"/>
      <c r="M18" s="73" t="s">
        <v>212</v>
      </c>
      <c r="N18" s="114"/>
      <c r="O18" s="73" t="s">
        <v>133</v>
      </c>
      <c r="P18" s="115"/>
      <c r="Q18" s="73"/>
      <c r="R18" s="109"/>
      <c r="S18" s="75"/>
      <c r="T18" s="75"/>
    </row>
    <row r="19" spans="2:20" ht="33" customHeight="1" x14ac:dyDescent="0.2">
      <c r="B19" s="89" t="s">
        <v>236</v>
      </c>
      <c r="C19" s="58" t="s">
        <v>265</v>
      </c>
      <c r="D19" s="58" t="s">
        <v>262</v>
      </c>
      <c r="E19" s="58" t="s">
        <v>286</v>
      </c>
      <c r="F19" s="58"/>
      <c r="G19" s="58" t="s">
        <v>237</v>
      </c>
      <c r="H19" s="119" t="s">
        <v>238</v>
      </c>
      <c r="I19" s="118"/>
      <c r="J19" s="119" t="s">
        <v>225</v>
      </c>
      <c r="K19" s="110">
        <f>PlantJournal[[#This Row],[Cost/unit kr]]*PlantJournal[[#This Row],[Units]]</f>
        <v>8109</v>
      </c>
      <c r="L19" s="117"/>
      <c r="M19" s="73" t="s">
        <v>85</v>
      </c>
      <c r="N19" s="73"/>
      <c r="O19" s="115"/>
      <c r="P19" s="115"/>
      <c r="Q19" s="73"/>
      <c r="R19" s="74" t="s">
        <v>282</v>
      </c>
      <c r="S19" s="112">
        <v>40</v>
      </c>
      <c r="T19" s="112">
        <f>PlantJournal[[#This Row],[Cost/unit kr]]*1.3</f>
        <v>10541.7</v>
      </c>
    </row>
    <row r="20" spans="2:20" ht="33" customHeight="1" x14ac:dyDescent="0.2">
      <c r="B20" s="89" t="s">
        <v>240</v>
      </c>
      <c r="C20" s="58" t="s">
        <v>263</v>
      </c>
      <c r="D20" s="58" t="s">
        <v>262</v>
      </c>
      <c r="E20" s="58" t="s">
        <v>260</v>
      </c>
      <c r="F20" s="58" t="s">
        <v>283</v>
      </c>
      <c r="G20" s="58" t="s">
        <v>235</v>
      </c>
      <c r="H20" s="119" t="s">
        <v>243</v>
      </c>
      <c r="I20" s="118"/>
      <c r="J20" s="119">
        <v>18</v>
      </c>
      <c r="K20" s="110">
        <f>PlantJournal[[#This Row],[Cost/unit kr]]*PlantJournal[[#This Row],[Units]]</f>
        <v>96069.24</v>
      </c>
      <c r="L20" s="117"/>
      <c r="M20" s="73" t="s">
        <v>183</v>
      </c>
      <c r="N20" s="73"/>
      <c r="O20" s="115"/>
      <c r="P20" s="115"/>
      <c r="Q20" s="73"/>
      <c r="R20" s="74" t="s">
        <v>282</v>
      </c>
      <c r="S20" s="112">
        <v>40</v>
      </c>
      <c r="T20" s="112">
        <f>PlantJournal[[#This Row],[Cost/unit kr]]*1.3</f>
        <v>6938.3340000000007</v>
      </c>
    </row>
    <row r="21" spans="2:20" ht="33" customHeight="1" x14ac:dyDescent="0.2">
      <c r="B21" s="89" t="s">
        <v>244</v>
      </c>
      <c r="C21" s="58" t="s">
        <v>264</v>
      </c>
      <c r="D21" s="58" t="s">
        <v>262</v>
      </c>
      <c r="E21" s="58" t="s">
        <v>260</v>
      </c>
      <c r="F21" s="58"/>
      <c r="G21" s="58" t="s">
        <v>245</v>
      </c>
      <c r="H21" s="119" t="s">
        <v>246</v>
      </c>
      <c r="I21" s="118"/>
      <c r="J21" s="119" t="s">
        <v>225</v>
      </c>
      <c r="K21" s="110">
        <f>PlantJournal[[#This Row],[Cost/unit kr]]*PlantJournal[[#This Row],[Units]]</f>
        <v>6798.87</v>
      </c>
      <c r="L21" s="117"/>
      <c r="M21" s="73" t="s">
        <v>71</v>
      </c>
      <c r="N21" s="73"/>
      <c r="O21" s="115"/>
      <c r="P21" s="115"/>
      <c r="Q21" s="73"/>
      <c r="R21" s="74" t="s">
        <v>282</v>
      </c>
      <c r="S21" s="112">
        <v>40</v>
      </c>
      <c r="T21" s="112">
        <f>PlantJournal[[#This Row],[Cost/unit kr]]*1.3</f>
        <v>8838.5310000000009</v>
      </c>
    </row>
    <row r="22" spans="2:20" ht="33" customHeight="1" x14ac:dyDescent="0.2">
      <c r="B22" s="90" t="s">
        <v>251</v>
      </c>
      <c r="C22" s="107" t="s">
        <v>279</v>
      </c>
      <c r="D22" s="58" t="s">
        <v>262</v>
      </c>
      <c r="E22" s="58" t="s">
        <v>260</v>
      </c>
      <c r="F22" s="58"/>
      <c r="G22" s="58" t="s">
        <v>253</v>
      </c>
      <c r="H22" s="119">
        <f>60700*1.341</f>
        <v>81398.7</v>
      </c>
      <c r="I22" s="118"/>
      <c r="J22" s="119">
        <v>8</v>
      </c>
      <c r="K22" s="110">
        <f>PlantJournal[[#This Row],[Cost/unit kr]]*PlantJournal[[#This Row],[Units]]</f>
        <v>651189.6</v>
      </c>
      <c r="L22" s="108"/>
      <c r="M22" s="122" t="s">
        <v>252</v>
      </c>
      <c r="N22" s="73"/>
      <c r="O22" s="73" t="s">
        <v>133</v>
      </c>
      <c r="P22" s="115"/>
      <c r="Q22" s="73"/>
      <c r="R22" s="74" t="s">
        <v>166</v>
      </c>
      <c r="S22" s="112">
        <v>40</v>
      </c>
      <c r="T22" s="112">
        <f>PlantJournal[[#This Row],[Cost/unit kr]]*1.5</f>
        <v>122098.04999999999</v>
      </c>
    </row>
    <row r="23" spans="2:20" ht="33" customHeight="1" x14ac:dyDescent="0.2">
      <c r="B23" s="90" t="s">
        <v>254</v>
      </c>
      <c r="C23" s="107" t="s">
        <v>278</v>
      </c>
      <c r="D23" s="58" t="s">
        <v>277</v>
      </c>
      <c r="E23" s="58" t="s">
        <v>260</v>
      </c>
      <c r="F23" s="58"/>
      <c r="G23" s="58" t="s">
        <v>255</v>
      </c>
      <c r="H23" s="119">
        <f>12600*1.341</f>
        <v>16896.599999999999</v>
      </c>
      <c r="I23" s="118"/>
      <c r="J23" s="119" t="s">
        <v>225</v>
      </c>
      <c r="K23" s="110">
        <f>PlantJournal[[#This Row],[Cost/unit kr]]*PlantJournal[[#This Row],[Units]]</f>
        <v>16896.599999999999</v>
      </c>
      <c r="L23" s="108"/>
      <c r="M23" s="73" t="s">
        <v>71</v>
      </c>
      <c r="N23" s="73"/>
      <c r="O23" s="73" t="s">
        <v>133</v>
      </c>
      <c r="P23" s="115"/>
      <c r="Q23" s="73"/>
      <c r="R23" s="74" t="s">
        <v>166</v>
      </c>
      <c r="S23" s="112">
        <v>40</v>
      </c>
      <c r="T23" s="112">
        <f>PlantJournal[[#This Row],[Cost/unit kr]]*1.5</f>
        <v>25344.899999999998</v>
      </c>
    </row>
    <row r="24" spans="2:20" ht="33" customHeight="1" x14ac:dyDescent="0.2">
      <c r="B24" s="89" t="s">
        <v>299</v>
      </c>
      <c r="C24" s="58" t="s">
        <v>300</v>
      </c>
      <c r="D24" s="58" t="s">
        <v>262</v>
      </c>
      <c r="E24" s="58" t="s">
        <v>286</v>
      </c>
      <c r="F24" s="58"/>
      <c r="G24" s="58" t="s">
        <v>302</v>
      </c>
      <c r="H24" s="119" t="s">
        <v>303</v>
      </c>
      <c r="I24" s="118"/>
      <c r="J24" s="119" t="s">
        <v>301</v>
      </c>
      <c r="K24" s="110">
        <f>PlantJournal[[#This Row],[Cost/unit kr]]*PlantJournal[[#This Row],[Units]]</f>
        <v>279732.60000000003</v>
      </c>
      <c r="L24" s="117"/>
      <c r="M24" s="73" t="s">
        <v>212</v>
      </c>
      <c r="N24" s="114" t="s">
        <v>298</v>
      </c>
      <c r="O24" s="115" t="s">
        <v>133</v>
      </c>
      <c r="P24" s="115"/>
      <c r="Q24" s="73"/>
      <c r="R24" s="74" t="s">
        <v>166</v>
      </c>
      <c r="S24" s="112">
        <v>40</v>
      </c>
      <c r="T24" s="112">
        <f>PlantJournal[[#This Row],[Cost/unit kr]]*1.5</f>
        <v>29971.350000000002</v>
      </c>
    </row>
    <row r="25" spans="2:20" ht="33" customHeight="1" x14ac:dyDescent="0.2">
      <c r="B25" s="89" t="s">
        <v>190</v>
      </c>
      <c r="C25" s="58" t="s">
        <v>256</v>
      </c>
      <c r="D25" s="123" t="s">
        <v>191</v>
      </c>
      <c r="E25" s="123" t="s">
        <v>257</v>
      </c>
      <c r="F25" s="123" t="s">
        <v>258</v>
      </c>
      <c r="G25" s="133" t="s">
        <v>233</v>
      </c>
      <c r="H25" s="119">
        <v>300000</v>
      </c>
      <c r="I25" s="124"/>
      <c r="J25" s="119" t="s">
        <v>225</v>
      </c>
      <c r="K25" s="129">
        <f>PlantJournal[[#This Row],[Cost/unit kr]]*PlantJournal[[#This Row],[Units]]</f>
        <v>300000</v>
      </c>
      <c r="L25" s="104"/>
      <c r="M25" s="105" t="s">
        <v>141</v>
      </c>
      <c r="N25" s="105"/>
      <c r="O25" s="115"/>
      <c r="P25" s="126"/>
      <c r="Q25" s="132" t="s">
        <v>259</v>
      </c>
      <c r="R25" s="74" t="s">
        <v>234</v>
      </c>
      <c r="S25" s="131">
        <v>30</v>
      </c>
      <c r="T25" s="112">
        <f>PlantJournal[[#This Row],[Cost/unit kr]]*1.5</f>
        <v>450000</v>
      </c>
    </row>
    <row r="26" spans="2:20" ht="33" customHeight="1" x14ac:dyDescent="0.2">
      <c r="B26" s="89" t="s">
        <v>306</v>
      </c>
      <c r="C26" s="58" t="s">
        <v>307</v>
      </c>
      <c r="D26" s="58" t="s">
        <v>309</v>
      </c>
      <c r="E26" s="123"/>
      <c r="F26" s="123"/>
      <c r="G26" s="123"/>
      <c r="H26" s="119">
        <v>39.549999999999997</v>
      </c>
      <c r="I26" s="118"/>
      <c r="J26" s="119" t="s">
        <v>308</v>
      </c>
      <c r="K26" s="129">
        <f>PlantJournal[[#This Row],[Cost/unit kr]]*PlantJournal[[#This Row],[Units]]</f>
        <v>395500</v>
      </c>
      <c r="L26" s="104"/>
      <c r="M26" s="105"/>
      <c r="N26" s="105"/>
      <c r="O26" s="115"/>
      <c r="P26" s="126"/>
      <c r="Q26" s="105"/>
      <c r="R26" s="127"/>
      <c r="S26" s="128"/>
      <c r="T26" s="128"/>
    </row>
    <row r="27" spans="2:20" ht="32.25" customHeight="1" x14ac:dyDescent="0.2">
      <c r="B27" s="89" t="s">
        <v>77</v>
      </c>
      <c r="C27" s="58" t="s">
        <v>58</v>
      </c>
      <c r="D27" s="58" t="s">
        <v>59</v>
      </c>
      <c r="E27" s="58" t="s">
        <v>65</v>
      </c>
      <c r="F27" s="58" t="s">
        <v>101</v>
      </c>
      <c r="G27" s="58" t="s">
        <v>62</v>
      </c>
      <c r="H27" s="110">
        <v>889</v>
      </c>
      <c r="I27" s="110">
        <v>446.4</v>
      </c>
      <c r="J27" s="110">
        <v>31</v>
      </c>
      <c r="K27" s="110">
        <f>PlantJournal[[#This Row],[Cost/unit kr]]*PlantJournal[[#This Row],[Area m², m³ or Running meter]]</f>
        <v>396849.6</v>
      </c>
      <c r="L27" s="71"/>
      <c r="M27" s="73" t="s">
        <v>60</v>
      </c>
      <c r="N27" s="114" t="s">
        <v>108</v>
      </c>
      <c r="O27" s="73" t="s">
        <v>90</v>
      </c>
      <c r="P27" s="114" t="s">
        <v>106</v>
      </c>
      <c r="Q27" s="122" t="s">
        <v>69</v>
      </c>
      <c r="R27" s="74" t="s">
        <v>167</v>
      </c>
      <c r="S27" s="112">
        <v>90</v>
      </c>
      <c r="T27" s="112">
        <f>PlantJournal[[#This Row],[Cost/unit kr]]*1.3</f>
        <v>1155.7</v>
      </c>
    </row>
    <row r="28" spans="2:20" ht="32.25" customHeight="1" x14ac:dyDescent="0.2">
      <c r="B28" s="89" t="s">
        <v>78</v>
      </c>
      <c r="C28" s="58" t="s">
        <v>58</v>
      </c>
      <c r="D28" s="58" t="s">
        <v>59</v>
      </c>
      <c r="E28" s="58" t="s">
        <v>65</v>
      </c>
      <c r="F28" s="58" t="s">
        <v>101</v>
      </c>
      <c r="G28" s="58" t="s">
        <v>67</v>
      </c>
      <c r="H28" s="110">
        <v>734</v>
      </c>
      <c r="I28" s="110">
        <v>1432.8</v>
      </c>
      <c r="J28" s="110">
        <v>99.5</v>
      </c>
      <c r="K28" s="110">
        <f>PlantJournal[[#This Row],[Cost/unit kr]]*PlantJournal[[#This Row],[Area m², m³ or Running meter]]</f>
        <v>1051675.2</v>
      </c>
      <c r="L28" s="71"/>
      <c r="M28" s="73" t="s">
        <v>71</v>
      </c>
      <c r="N28" s="114" t="s">
        <v>108</v>
      </c>
      <c r="O28" s="73" t="s">
        <v>90</v>
      </c>
      <c r="P28" s="114" t="s">
        <v>106</v>
      </c>
      <c r="Q28" s="122" t="s">
        <v>70</v>
      </c>
      <c r="R28" s="74" t="s">
        <v>167</v>
      </c>
      <c r="S28" s="112">
        <v>90</v>
      </c>
      <c r="T28" s="112">
        <f>PlantJournal[[#This Row],[Cost/unit kr]]*1.3</f>
        <v>954.2</v>
      </c>
    </row>
    <row r="29" spans="2:20" ht="32.25" customHeight="1" x14ac:dyDescent="0.2">
      <c r="B29" s="89" t="s">
        <v>79</v>
      </c>
      <c r="C29" s="58" t="s">
        <v>72</v>
      </c>
      <c r="D29" s="58" t="s">
        <v>59</v>
      </c>
      <c r="E29" s="58" t="s">
        <v>73</v>
      </c>
      <c r="F29" s="58" t="s">
        <v>102</v>
      </c>
      <c r="G29" s="58" t="s">
        <v>75</v>
      </c>
      <c r="H29" s="110">
        <v>736</v>
      </c>
      <c r="I29" s="110">
        <v>898.8</v>
      </c>
      <c r="J29" s="110">
        <v>53.5</v>
      </c>
      <c r="K29" s="110">
        <f>PlantJournal[[#This Row],[Cost/unit kr]]*PlantJournal[[#This Row],[Area m², m³ or Running meter]]</f>
        <v>661516.79999999993</v>
      </c>
      <c r="L29" s="71"/>
      <c r="M29" s="73" t="s">
        <v>76</v>
      </c>
      <c r="N29" s="114" t="s">
        <v>108</v>
      </c>
      <c r="O29" s="73" t="s">
        <v>89</v>
      </c>
      <c r="P29" s="114" t="s">
        <v>105</v>
      </c>
      <c r="Q29" s="122" t="s">
        <v>70</v>
      </c>
      <c r="R29" s="74" t="s">
        <v>167</v>
      </c>
      <c r="S29" s="112">
        <v>90</v>
      </c>
      <c r="T29" s="112">
        <f>PlantJournal[[#This Row],[Cost/unit kr]]*1.3</f>
        <v>956.80000000000007</v>
      </c>
    </row>
    <row r="30" spans="2:20" ht="32.25" customHeight="1" x14ac:dyDescent="0.2">
      <c r="B30" s="89" t="s">
        <v>81</v>
      </c>
      <c r="C30" s="58" t="s">
        <v>80</v>
      </c>
      <c r="D30" s="58" t="s">
        <v>59</v>
      </c>
      <c r="E30" s="58" t="s">
        <v>82</v>
      </c>
      <c r="F30" s="58"/>
      <c r="G30" s="58" t="s">
        <v>83</v>
      </c>
      <c r="H30" s="110">
        <v>463</v>
      </c>
      <c r="I30" s="110">
        <v>388.8</v>
      </c>
      <c r="J30" s="110">
        <v>27</v>
      </c>
      <c r="K30" s="110">
        <f>PlantJournal[[#This Row],[Cost/unit kr]]*PlantJournal[[#This Row],[Area m², m³ or Running meter]]</f>
        <v>180014.4</v>
      </c>
      <c r="L30" s="104"/>
      <c r="M30" s="73" t="s">
        <v>85</v>
      </c>
      <c r="N30" s="114" t="s">
        <v>86</v>
      </c>
      <c r="O30" s="115" t="s">
        <v>91</v>
      </c>
      <c r="P30" s="114" t="s">
        <v>104</v>
      </c>
      <c r="Q30" s="73" t="s">
        <v>92</v>
      </c>
      <c r="R30" s="74" t="s">
        <v>167</v>
      </c>
      <c r="S30" s="112">
        <v>75</v>
      </c>
      <c r="T30" s="112">
        <f>PlantJournal[[#This Row],[Cost/unit kr]]*1.5</f>
        <v>694.5</v>
      </c>
    </row>
    <row r="31" spans="2:20" ht="32.25" customHeight="1" x14ac:dyDescent="0.2">
      <c r="B31" s="89" t="s">
        <v>168</v>
      </c>
      <c r="C31" s="120" t="s">
        <v>169</v>
      </c>
      <c r="D31" s="58" t="s">
        <v>170</v>
      </c>
      <c r="E31" s="58" t="s">
        <v>171</v>
      </c>
      <c r="F31" s="58"/>
      <c r="G31" s="58"/>
      <c r="H31" s="119" t="s">
        <v>172</v>
      </c>
      <c r="I31" s="119">
        <v>1914</v>
      </c>
      <c r="J31" s="58"/>
      <c r="K31" s="110">
        <f>PlantJournal[[#This Row],[Cost/unit kr]]*PlantJournal[[#This Row],[Area m², m³ or Running meter]]</f>
        <v>1146486</v>
      </c>
      <c r="L31" s="117"/>
      <c r="M31" s="73" t="s">
        <v>121</v>
      </c>
      <c r="N31" s="114" t="s">
        <v>162</v>
      </c>
      <c r="O31" s="115" t="s">
        <v>122</v>
      </c>
      <c r="P31" s="115"/>
      <c r="Q31" s="73" t="s">
        <v>173</v>
      </c>
      <c r="R31" s="74" t="s">
        <v>167</v>
      </c>
      <c r="S31" s="112">
        <v>150</v>
      </c>
      <c r="T31" s="112">
        <f>PlantJournal[[#This Row],[Cost/unit kr]]*2</f>
        <v>1198</v>
      </c>
    </row>
    <row r="32" spans="2:20" ht="32.25" customHeight="1" x14ac:dyDescent="0.2">
      <c r="B32" s="89" t="s">
        <v>194</v>
      </c>
      <c r="C32" s="58" t="s">
        <v>196</v>
      </c>
      <c r="D32" s="123" t="s">
        <v>195</v>
      </c>
      <c r="E32" s="123"/>
      <c r="F32" s="123"/>
      <c r="G32" s="123"/>
      <c r="H32" s="119">
        <v>760.34699999999998</v>
      </c>
      <c r="I32" s="119" t="s">
        <v>310</v>
      </c>
      <c r="J32" s="123"/>
      <c r="K32" s="129">
        <f>PlantJournal[[#This Row],[Cost/unit kr]]*PlantJournal[[#This Row],[Area m², m³ or Running meter]]</f>
        <v>828367.64262000006</v>
      </c>
      <c r="L32" s="104"/>
      <c r="M32" s="73" t="s">
        <v>212</v>
      </c>
      <c r="N32" s="114" t="s">
        <v>311</v>
      </c>
      <c r="O32" s="115"/>
      <c r="P32" s="126"/>
      <c r="Q32" s="105"/>
      <c r="R32" s="74" t="s">
        <v>234</v>
      </c>
      <c r="S32" s="131">
        <v>40</v>
      </c>
      <c r="T32" s="131">
        <f>PlantJournal[[#This Row],[Cost/unit kr]]*1.5</f>
        <v>1140.5205000000001</v>
      </c>
    </row>
    <row r="33" spans="2:20" ht="32.25" customHeight="1" x14ac:dyDescent="0.2">
      <c r="B33" s="89" t="s">
        <v>312</v>
      </c>
      <c r="C33" s="120" t="s">
        <v>313</v>
      </c>
      <c r="D33" s="123" t="s">
        <v>195</v>
      </c>
      <c r="E33" s="123"/>
      <c r="F33" s="123" t="s">
        <v>314</v>
      </c>
      <c r="G33" s="123" t="s">
        <v>316</v>
      </c>
      <c r="H33" s="137">
        <v>1729.89</v>
      </c>
      <c r="I33" s="119" t="s">
        <v>317</v>
      </c>
      <c r="J33" s="123"/>
      <c r="K33" s="129">
        <f>PlantJournal[[#This Row],[Cost/unit kr]]*PlantJournal[[#This Row],[Area m², m³ or Running meter]]</f>
        <v>366736.68</v>
      </c>
      <c r="L33" s="104"/>
      <c r="M33" s="132" t="s">
        <v>315</v>
      </c>
      <c r="N33" s="105"/>
      <c r="O33" s="115"/>
      <c r="P33" s="126"/>
      <c r="Q33" s="105"/>
      <c r="R33" s="74" t="s">
        <v>318</v>
      </c>
      <c r="S33" s="131">
        <v>50</v>
      </c>
      <c r="T33" s="131">
        <f>PlantJournal[[#This Row],[Cost/unit kr]]*1.5</f>
        <v>2594.835</v>
      </c>
    </row>
    <row r="34" spans="2:20" ht="32.25" customHeight="1" x14ac:dyDescent="0.2">
      <c r="B34" s="89" t="s">
        <v>176</v>
      </c>
      <c r="C34" s="58" t="s">
        <v>275</v>
      </c>
      <c r="D34" s="58" t="s">
        <v>274</v>
      </c>
      <c r="E34" s="58"/>
      <c r="F34" s="58"/>
      <c r="G34" s="58"/>
      <c r="H34" s="58"/>
      <c r="I34" s="118"/>
      <c r="J34" s="58"/>
      <c r="K34" s="72"/>
      <c r="L34" s="117"/>
      <c r="M34" s="73" t="s">
        <v>372</v>
      </c>
      <c r="N34" s="73"/>
      <c r="O34" s="115" t="s">
        <v>90</v>
      </c>
      <c r="P34" s="115"/>
      <c r="Q34" s="73"/>
      <c r="R34" s="74" t="s">
        <v>167</v>
      </c>
      <c r="S34" s="112">
        <v>150</v>
      </c>
      <c r="T34" s="75">
        <f>PlantJournal[[#This Row],[Cost/unit kr]]*2</f>
        <v>0</v>
      </c>
    </row>
    <row r="35" spans="2:20" ht="32.25" customHeight="1" x14ac:dyDescent="0.2">
      <c r="B35" s="89" t="s">
        <v>370</v>
      </c>
      <c r="C35" s="58" t="s">
        <v>371</v>
      </c>
      <c r="D35" s="123" t="s">
        <v>372</v>
      </c>
      <c r="E35" s="123"/>
      <c r="F35" s="123" t="s">
        <v>374</v>
      </c>
      <c r="G35" s="123" t="s">
        <v>387</v>
      </c>
      <c r="H35" s="137">
        <v>3218.44</v>
      </c>
      <c r="I35" s="137" t="s">
        <v>376</v>
      </c>
      <c r="J35" s="124" t="s">
        <v>377</v>
      </c>
      <c r="K35" s="137">
        <f>PlantJournal[[#This Row],[Cost/unit kr]]*PlantJournal[[#This Row],[Area m², m³ or Running meter]]</f>
        <v>51495.040000000001</v>
      </c>
      <c r="L35" s="104"/>
      <c r="M35" s="105" t="s">
        <v>372</v>
      </c>
      <c r="N35" s="105"/>
      <c r="O35" s="115" t="s">
        <v>90</v>
      </c>
      <c r="P35" s="126"/>
      <c r="Q35" s="105"/>
      <c r="R35" s="74" t="s">
        <v>167</v>
      </c>
      <c r="S35" s="112">
        <v>150</v>
      </c>
      <c r="T35" s="75">
        <f>PlantJournal[[#This Row],[Cost/unit kr]]*2</f>
        <v>6436.88</v>
      </c>
    </row>
    <row r="36" spans="2:20" ht="32.25" customHeight="1" x14ac:dyDescent="0.2">
      <c r="B36" s="89" t="s">
        <v>175</v>
      </c>
      <c r="C36" s="120" t="s">
        <v>276</v>
      </c>
      <c r="D36" s="58" t="s">
        <v>274</v>
      </c>
      <c r="E36" s="58"/>
      <c r="F36" s="58" t="s">
        <v>374</v>
      </c>
      <c r="G36" s="58" t="s">
        <v>373</v>
      </c>
      <c r="H36" s="110">
        <v>1830</v>
      </c>
      <c r="I36" s="118" t="s">
        <v>375</v>
      </c>
      <c r="J36" s="119"/>
      <c r="K36" s="110">
        <f>PlantJournal[[#This Row],[Cost/unit kr]]*PlantJournal[[#This Row],[Area m², m³ or Running meter]]</f>
        <v>652418.78999999992</v>
      </c>
      <c r="L36" s="117"/>
      <c r="M36" s="73" t="s">
        <v>372</v>
      </c>
      <c r="N36" s="73"/>
      <c r="O36" s="115" t="s">
        <v>122</v>
      </c>
      <c r="P36" s="115"/>
      <c r="Q36" s="73"/>
      <c r="R36" s="74" t="s">
        <v>167</v>
      </c>
      <c r="S36" s="112">
        <v>150</v>
      </c>
      <c r="T36" s="75">
        <f>PlantJournal[[#This Row],[Cost/unit kr]]*2</f>
        <v>3660</v>
      </c>
    </row>
    <row r="37" spans="2:20" ht="32.25" customHeight="1" x14ac:dyDescent="0.2">
      <c r="B37" s="89" t="s">
        <v>285</v>
      </c>
      <c r="C37" s="120" t="s">
        <v>261</v>
      </c>
      <c r="D37" s="58" t="s">
        <v>262</v>
      </c>
      <c r="E37" s="58" t="s">
        <v>286</v>
      </c>
      <c r="F37" s="58"/>
      <c r="G37" s="58" t="s">
        <v>273</v>
      </c>
      <c r="H37" s="110">
        <f>31300*1.341</f>
        <v>41973.299999999996</v>
      </c>
      <c r="I37" s="118"/>
      <c r="J37" s="119" t="s">
        <v>225</v>
      </c>
      <c r="K37" s="110">
        <f>PlantJournal[[#This Row],[Cost/unit kr]]*PlantJournal[[#This Row],[Units]]</f>
        <v>41973.299999999996</v>
      </c>
      <c r="L37" s="117"/>
      <c r="M37" s="73" t="s">
        <v>121</v>
      </c>
      <c r="N37" s="114" t="s">
        <v>297</v>
      </c>
      <c r="O37" s="115" t="s">
        <v>133</v>
      </c>
      <c r="P37" s="115"/>
      <c r="Q37" s="73"/>
      <c r="R37" s="74" t="s">
        <v>166</v>
      </c>
      <c r="S37" s="112">
        <v>20</v>
      </c>
      <c r="T37" s="112">
        <f>PlantJournal[[#This Row],[Cost/unit kr]]*1.5</f>
        <v>62959.95</v>
      </c>
    </row>
    <row r="38" spans="2:20" ht="32.25" customHeight="1" x14ac:dyDescent="0.2">
      <c r="B38" s="89" t="s">
        <v>153</v>
      </c>
      <c r="C38" s="120" t="s">
        <v>155</v>
      </c>
      <c r="D38" s="58" t="s">
        <v>154</v>
      </c>
      <c r="E38" s="58" t="s">
        <v>393</v>
      </c>
      <c r="F38" s="120" t="s">
        <v>165</v>
      </c>
      <c r="G38" s="58" t="s">
        <v>156</v>
      </c>
      <c r="H38" s="119">
        <v>2410</v>
      </c>
      <c r="I38" s="119" t="s">
        <v>157</v>
      </c>
      <c r="J38" s="118" t="s">
        <v>158</v>
      </c>
      <c r="K38" s="110">
        <f>PlantJournal[[#This Row],[Cost/unit kr]]*PlantJournal[[#This Row],[Area m², m³ or Running meter]]</f>
        <v>1745705.1900000002</v>
      </c>
      <c r="L38" s="117"/>
      <c r="M38" s="73" t="s">
        <v>60</v>
      </c>
      <c r="N38" s="114" t="s">
        <v>162</v>
      </c>
      <c r="O38" s="115" t="s">
        <v>133</v>
      </c>
      <c r="P38" s="114" t="s">
        <v>163</v>
      </c>
      <c r="Q38" s="73" t="s">
        <v>164</v>
      </c>
      <c r="R38" s="74" t="s">
        <v>166</v>
      </c>
      <c r="S38" s="112">
        <v>40</v>
      </c>
      <c r="T38" s="112">
        <f>PlantJournal[[#This Row],[Cost/unit kr]]*1.3</f>
        <v>3133</v>
      </c>
    </row>
    <row r="39" spans="2:20" ht="32.25" customHeight="1" x14ac:dyDescent="0.2">
      <c r="B39" s="89" t="s">
        <v>206</v>
      </c>
      <c r="C39" s="58" t="s">
        <v>394</v>
      </c>
      <c r="D39" s="58" t="s">
        <v>154</v>
      </c>
      <c r="E39" s="58" t="s">
        <v>393</v>
      </c>
      <c r="F39" s="120" t="s">
        <v>395</v>
      </c>
      <c r="G39" s="58" t="s">
        <v>156</v>
      </c>
      <c r="H39" s="119">
        <v>2400</v>
      </c>
      <c r="I39" s="119" t="s">
        <v>203</v>
      </c>
      <c r="J39" s="118" t="s">
        <v>204</v>
      </c>
      <c r="K39" s="110">
        <f>PlantJournal[[#This Row],[Area m², m³ or Running meter]]*PlantJournal[[#This Row],[Cost/unit kr]]</f>
        <v>1414545.6</v>
      </c>
      <c r="L39" s="117"/>
      <c r="M39" s="73" t="s">
        <v>99</v>
      </c>
      <c r="N39" s="114" t="s">
        <v>162</v>
      </c>
      <c r="O39" s="115" t="s">
        <v>133</v>
      </c>
      <c r="P39" s="115"/>
      <c r="Q39" s="122" t="s">
        <v>210</v>
      </c>
      <c r="R39" s="74" t="s">
        <v>166</v>
      </c>
      <c r="S39" s="112">
        <v>40</v>
      </c>
      <c r="T39" s="112">
        <f>PlantJournal[[#This Row],[Cost/unit kr]]*1.3</f>
        <v>3120</v>
      </c>
    </row>
    <row r="40" spans="2:20" ht="32.25" customHeight="1" x14ac:dyDescent="0.2">
      <c r="B40" s="89" t="s">
        <v>207</v>
      </c>
      <c r="C40" s="58" t="s">
        <v>394</v>
      </c>
      <c r="D40" s="123" t="s">
        <v>154</v>
      </c>
      <c r="E40" s="58" t="s">
        <v>393</v>
      </c>
      <c r="F40" s="120" t="s">
        <v>395</v>
      </c>
      <c r="G40" s="58" t="s">
        <v>156</v>
      </c>
      <c r="H40" s="119">
        <v>2625</v>
      </c>
      <c r="I40" s="119" t="s">
        <v>205</v>
      </c>
      <c r="J40" s="123"/>
      <c r="K40" s="129">
        <f>PlantJournal[[#This Row],[Cost/unit kr]]*PlantJournal[[#This Row],[Area m², m³ or Running meter]]</f>
        <v>324712.5</v>
      </c>
      <c r="L40" s="104"/>
      <c r="M40" s="105" t="s">
        <v>141</v>
      </c>
      <c r="N40" s="114" t="s">
        <v>162</v>
      </c>
      <c r="O40" s="115" t="s">
        <v>133</v>
      </c>
      <c r="P40" s="126"/>
      <c r="Q40" s="73" t="s">
        <v>209</v>
      </c>
      <c r="R40" s="74" t="s">
        <v>166</v>
      </c>
      <c r="S40" s="112">
        <v>40</v>
      </c>
      <c r="T40" s="112">
        <f>PlantJournal[[#This Row],[Cost/unit kr]]*1.3</f>
        <v>3412.5</v>
      </c>
    </row>
    <row r="41" spans="2:20" ht="32.25" customHeight="1" x14ac:dyDescent="0.2">
      <c r="B41" s="89" t="s">
        <v>208</v>
      </c>
      <c r="C41" s="58" t="s">
        <v>394</v>
      </c>
      <c r="D41" s="58" t="s">
        <v>154</v>
      </c>
      <c r="E41" s="58" t="s">
        <v>393</v>
      </c>
      <c r="F41" s="120" t="s">
        <v>395</v>
      </c>
      <c r="G41" s="58" t="s">
        <v>211</v>
      </c>
      <c r="H41" s="119">
        <v>2600</v>
      </c>
      <c r="I41" s="119" t="s">
        <v>214</v>
      </c>
      <c r="J41" s="118" t="s">
        <v>215</v>
      </c>
      <c r="K41" s="110">
        <f>PlantJournal[[#This Row],[Cost/unit kr]]*PlantJournal[[#This Row],[Area m², m³ or Running meter]]</f>
        <v>455572</v>
      </c>
      <c r="L41" s="117"/>
      <c r="M41" s="73" t="s">
        <v>212</v>
      </c>
      <c r="N41" s="114" t="s">
        <v>162</v>
      </c>
      <c r="O41" s="115" t="s">
        <v>133</v>
      </c>
      <c r="P41" s="115"/>
      <c r="Q41" s="73"/>
      <c r="R41" s="74" t="s">
        <v>166</v>
      </c>
      <c r="S41" s="112">
        <v>40</v>
      </c>
      <c r="T41" s="112">
        <f>PlantJournal[[#This Row],[Cost/unit kr]]*1.3</f>
        <v>3380</v>
      </c>
    </row>
    <row r="42" spans="2:20" ht="32.25" customHeight="1" x14ac:dyDescent="0.2">
      <c r="B42" s="89" t="s">
        <v>159</v>
      </c>
      <c r="C42" s="58" t="s">
        <v>429</v>
      </c>
      <c r="D42" s="58" t="s">
        <v>160</v>
      </c>
      <c r="E42" s="58" t="s">
        <v>393</v>
      </c>
      <c r="F42" s="121" t="s">
        <v>396</v>
      </c>
      <c r="G42" s="110" t="s">
        <v>161</v>
      </c>
      <c r="H42" s="119">
        <v>2410</v>
      </c>
      <c r="I42" s="119">
        <v>545.16800000000001</v>
      </c>
      <c r="J42" s="110">
        <v>90.5</v>
      </c>
      <c r="K42" s="110">
        <f>PlantJournal[[#This Row],[Cost/unit kr]]*PlantJournal[[#This Row],[Area m², m³ or Running meter]]</f>
        <v>1313854.8800000001</v>
      </c>
      <c r="L42" s="117"/>
      <c r="M42" s="73" t="s">
        <v>60</v>
      </c>
      <c r="N42" s="114" t="s">
        <v>162</v>
      </c>
      <c r="O42" s="115" t="s">
        <v>133</v>
      </c>
      <c r="P42" s="114" t="s">
        <v>163</v>
      </c>
      <c r="Q42" s="73" t="s">
        <v>164</v>
      </c>
      <c r="R42" s="74" t="s">
        <v>166</v>
      </c>
      <c r="S42" s="112">
        <v>40</v>
      </c>
      <c r="T42" s="112">
        <f>PlantJournal[[#This Row],[Cost/unit kr]]*1.3</f>
        <v>3133</v>
      </c>
    </row>
    <row r="43" spans="2:20" ht="32.25" customHeight="1" x14ac:dyDescent="0.2">
      <c r="B43" s="89" t="s">
        <v>185</v>
      </c>
      <c r="C43" s="58" t="s">
        <v>186</v>
      </c>
      <c r="D43" s="123" t="s">
        <v>160</v>
      </c>
      <c r="E43" s="58" t="s">
        <v>284</v>
      </c>
      <c r="F43" s="123"/>
      <c r="G43" s="58" t="s">
        <v>213</v>
      </c>
      <c r="H43" s="119">
        <v>2500</v>
      </c>
      <c r="I43" s="118" t="s">
        <v>202</v>
      </c>
      <c r="J43" s="123"/>
      <c r="K43" s="129">
        <f>PlantJournal[[#This Row],[Cost/unit kr]]*PlantJournal[[#This Row],[Area m², m³ or Running meter]]</f>
        <v>45500</v>
      </c>
      <c r="L43" s="104"/>
      <c r="M43" s="105"/>
      <c r="N43" s="105"/>
      <c r="O43" s="115"/>
      <c r="P43" s="126"/>
      <c r="Q43" s="105"/>
      <c r="R43" s="127"/>
      <c r="S43" s="128"/>
      <c r="T43" s="128"/>
    </row>
    <row r="44" spans="2:20" ht="32.25" customHeight="1" x14ac:dyDescent="0.2">
      <c r="B44" s="90" t="s">
        <v>346</v>
      </c>
      <c r="C44" s="107" t="s">
        <v>347</v>
      </c>
      <c r="D44" s="58" t="s">
        <v>329</v>
      </c>
      <c r="E44" s="58"/>
      <c r="F44" s="58"/>
      <c r="G44" s="58"/>
      <c r="H44" s="119" t="s">
        <v>349</v>
      </c>
      <c r="I44" s="119" t="s">
        <v>348</v>
      </c>
      <c r="J44" s="58"/>
      <c r="K44" s="110">
        <f>PlantJournal[[#This Row],[Cost/unit kr]]*PlantJournal[[#This Row],[Area m², m³ or Running meter]]</f>
        <v>858604.59700000007</v>
      </c>
      <c r="L44" s="108"/>
      <c r="M44" s="122" t="s">
        <v>315</v>
      </c>
      <c r="N44" s="73"/>
      <c r="O44" s="73"/>
      <c r="P44" s="115"/>
      <c r="Q44" s="73"/>
      <c r="R44" s="109"/>
      <c r="S44" s="75"/>
      <c r="T44" s="75"/>
    </row>
    <row r="45" spans="2:20" ht="32.25" customHeight="1" x14ac:dyDescent="0.2">
      <c r="B45" s="89" t="s">
        <v>327</v>
      </c>
      <c r="C45" s="58" t="s">
        <v>328</v>
      </c>
      <c r="D45" s="58" t="s">
        <v>329</v>
      </c>
      <c r="E45" s="58"/>
      <c r="F45" s="120" t="s">
        <v>341</v>
      </c>
      <c r="G45" s="58"/>
      <c r="H45" s="119" t="s">
        <v>331</v>
      </c>
      <c r="I45" s="118"/>
      <c r="J45" s="119">
        <v>9</v>
      </c>
      <c r="K45" s="110">
        <f>PlantJournal[[#This Row],[Cost/unit kr]]*PlantJournal[[#This Row],[Units]]</f>
        <v>603000</v>
      </c>
      <c r="L45" s="117"/>
      <c r="M45" s="122" t="s">
        <v>315</v>
      </c>
      <c r="N45" s="73"/>
      <c r="O45" s="115"/>
      <c r="P45" s="115"/>
      <c r="Q45" s="73"/>
      <c r="R45" s="74" t="s">
        <v>167</v>
      </c>
      <c r="S45" s="112">
        <v>30</v>
      </c>
      <c r="T45" s="112">
        <f>PlantJournal[[#This Row],[Cost/unit kr]]*1.3</f>
        <v>87100</v>
      </c>
    </row>
    <row r="46" spans="2:20" ht="32.25" customHeight="1" x14ac:dyDescent="0.2">
      <c r="B46" s="89" t="s">
        <v>332</v>
      </c>
      <c r="C46" s="58" t="s">
        <v>333</v>
      </c>
      <c r="D46" s="58" t="s">
        <v>329</v>
      </c>
      <c r="E46" s="58"/>
      <c r="F46" s="58" t="s">
        <v>330</v>
      </c>
      <c r="G46" s="58"/>
      <c r="H46" s="119" t="s">
        <v>334</v>
      </c>
      <c r="I46" s="118"/>
      <c r="J46" s="119" t="s">
        <v>335</v>
      </c>
      <c r="K46" s="110">
        <f>PlantJournal[[#This Row],[Cost/unit kr]]*PlantJournal[[#This Row],[Units]]</f>
        <v>120600</v>
      </c>
      <c r="L46" s="117"/>
      <c r="M46" s="122" t="s">
        <v>315</v>
      </c>
      <c r="N46" s="73"/>
      <c r="O46" s="115"/>
      <c r="P46" s="115"/>
      <c r="Q46" s="73" t="s">
        <v>336</v>
      </c>
      <c r="R46" s="74" t="s">
        <v>337</v>
      </c>
      <c r="S46" s="112">
        <v>15</v>
      </c>
      <c r="T46" s="112">
        <f>PlantJournal[[#This Row],[Cost/unit kr]]*1.2</f>
        <v>16080</v>
      </c>
    </row>
    <row r="47" spans="2:20" ht="32.25" customHeight="1" x14ac:dyDescent="0.2">
      <c r="B47" s="89" t="s">
        <v>187</v>
      </c>
      <c r="C47" s="58" t="s">
        <v>188</v>
      </c>
      <c r="D47" s="123" t="s">
        <v>189</v>
      </c>
      <c r="E47" s="58" t="s">
        <v>82</v>
      </c>
      <c r="F47" s="123"/>
      <c r="G47" s="58" t="s">
        <v>200</v>
      </c>
      <c r="H47" s="119" t="s">
        <v>199</v>
      </c>
      <c r="I47" s="119" t="s">
        <v>197</v>
      </c>
      <c r="J47" s="118" t="s">
        <v>201</v>
      </c>
      <c r="K47" s="129">
        <f>PlantJournal[[#This Row],[Cost/unit kr]]*PlantJournal[[#This Row],[Area m², m³ or Running meter]]</f>
        <v>538617.80000000005</v>
      </c>
      <c r="L47" s="104"/>
      <c r="M47" s="105"/>
      <c r="N47" s="105"/>
      <c r="O47" s="115" t="s">
        <v>198</v>
      </c>
      <c r="P47" s="126"/>
      <c r="Q47" s="105"/>
      <c r="R47" s="127"/>
      <c r="S47" s="128"/>
      <c r="T47" s="128"/>
    </row>
    <row r="48" spans="2:20" ht="32.25" customHeight="1" x14ac:dyDescent="0.2">
      <c r="B48" s="89" t="s">
        <v>3</v>
      </c>
      <c r="C48" s="58" t="s">
        <v>93</v>
      </c>
      <c r="D48" s="58" t="s">
        <v>94</v>
      </c>
      <c r="E48" s="58" t="s">
        <v>98</v>
      </c>
      <c r="F48" s="58" t="s">
        <v>100</v>
      </c>
      <c r="G48" s="58" t="s">
        <v>107</v>
      </c>
      <c r="H48" s="110">
        <v>776</v>
      </c>
      <c r="I48" s="119" t="s">
        <v>108</v>
      </c>
      <c r="J48" s="110">
        <v>35</v>
      </c>
      <c r="K48" s="110">
        <f>PlantJournal[[#This Row],[Cost/unit kr]]*PlantJournal[[#This Row],[Units]]</f>
        <v>27160</v>
      </c>
      <c r="L48" s="104"/>
      <c r="M48" s="73" t="s">
        <v>71</v>
      </c>
      <c r="N48" s="114" t="s">
        <v>108</v>
      </c>
      <c r="O48" s="115" t="s">
        <v>109</v>
      </c>
      <c r="P48" s="114" t="s">
        <v>108</v>
      </c>
      <c r="Q48" s="105"/>
      <c r="R48" s="74" t="s">
        <v>167</v>
      </c>
      <c r="S48" s="112">
        <v>90</v>
      </c>
      <c r="T48" s="112">
        <f>PlantJournal[[#This Row],[Cost/unit kr]]*1.3</f>
        <v>1008.8000000000001</v>
      </c>
    </row>
    <row r="49" spans="2:20" ht="32.25" customHeight="1" x14ac:dyDescent="0.2">
      <c r="B49" s="89" t="s">
        <v>4</v>
      </c>
      <c r="C49" s="58" t="s">
        <v>96</v>
      </c>
      <c r="D49" s="58" t="s">
        <v>95</v>
      </c>
      <c r="E49" s="58" t="s">
        <v>97</v>
      </c>
      <c r="F49" s="58" t="s">
        <v>113</v>
      </c>
      <c r="G49" s="58" t="s">
        <v>406</v>
      </c>
      <c r="H49" s="110">
        <v>543</v>
      </c>
      <c r="I49" s="119">
        <v>147.02000000000001</v>
      </c>
      <c r="J49" s="119" t="s">
        <v>108</v>
      </c>
      <c r="K49" s="110">
        <f>PlantJournal[[#This Row],[Area m², m³ or Running meter]]*PlantJournal[[#This Row],[Cost/unit kr]]</f>
        <v>79831.86</v>
      </c>
      <c r="L49" s="104"/>
      <c r="M49" s="73" t="s">
        <v>112</v>
      </c>
      <c r="N49" s="114" t="s">
        <v>108</v>
      </c>
      <c r="O49" s="115" t="s">
        <v>109</v>
      </c>
      <c r="P49" s="114" t="s">
        <v>108</v>
      </c>
      <c r="Q49" s="73" t="s">
        <v>111</v>
      </c>
      <c r="R49" s="74" t="s">
        <v>167</v>
      </c>
      <c r="S49" s="112">
        <v>90</v>
      </c>
      <c r="T49" s="112">
        <f>PlantJournal[[#This Row],[Cost/unit kr]]*1.3</f>
        <v>705.9</v>
      </c>
    </row>
    <row r="50" spans="2:20" ht="32.25" customHeight="1" x14ac:dyDescent="0.2">
      <c r="B50" s="89" t="s">
        <v>5</v>
      </c>
      <c r="C50" s="58" t="s">
        <v>96</v>
      </c>
      <c r="D50" s="58" t="s">
        <v>95</v>
      </c>
      <c r="E50" s="58" t="s">
        <v>97</v>
      </c>
      <c r="F50" s="58" t="s">
        <v>113</v>
      </c>
      <c r="G50" s="58" t="s">
        <v>407</v>
      </c>
      <c r="H50" s="118" t="s">
        <v>403</v>
      </c>
      <c r="I50" s="119">
        <v>28.46</v>
      </c>
      <c r="J50" s="118" t="s">
        <v>108</v>
      </c>
      <c r="K50" s="110">
        <f>PlantJournal[[#This Row],[Cost/unit kr]]*PlantJournal[[#This Row],[Area m², m³ or Running meter]]</f>
        <v>25955.52</v>
      </c>
      <c r="L50" s="117"/>
      <c r="M50" s="122" t="s">
        <v>397</v>
      </c>
      <c r="N50" s="114" t="s">
        <v>108</v>
      </c>
      <c r="O50" s="115" t="s">
        <v>109</v>
      </c>
      <c r="P50" s="115"/>
      <c r="Q50" s="73" t="s">
        <v>114</v>
      </c>
      <c r="R50" s="74" t="s">
        <v>167</v>
      </c>
      <c r="S50" s="112">
        <v>90</v>
      </c>
      <c r="T50" s="112">
        <f>PlantJournal[[#This Row],[Cost/unit kr]]*1.3</f>
        <v>1185.6000000000001</v>
      </c>
    </row>
    <row r="51" spans="2:20" s="138" customFormat="1" ht="32.25" customHeight="1" x14ac:dyDescent="0.2">
      <c r="B51" s="89" t="s">
        <v>398</v>
      </c>
      <c r="C51" s="58" t="s">
        <v>96</v>
      </c>
      <c r="D51" s="123" t="s">
        <v>95</v>
      </c>
      <c r="E51" s="123" t="s">
        <v>97</v>
      </c>
      <c r="F51" s="123" t="s">
        <v>113</v>
      </c>
      <c r="G51" s="123" t="s">
        <v>406</v>
      </c>
      <c r="H51" s="124" t="s">
        <v>409</v>
      </c>
      <c r="I51" s="124" t="s">
        <v>408</v>
      </c>
      <c r="J51" s="124" t="s">
        <v>108</v>
      </c>
      <c r="K51" s="129">
        <f>PlantJournal[[#This Row],[Cost/unit kr]]*PlantJournal[[#This Row],[Area m², m³ or Running meter]]</f>
        <v>64834.200000000004</v>
      </c>
      <c r="L51" s="104"/>
      <c r="M51" s="132" t="s">
        <v>405</v>
      </c>
      <c r="N51" s="105"/>
      <c r="O51" s="115"/>
      <c r="P51" s="126"/>
      <c r="Q51" s="105"/>
      <c r="R51" s="127"/>
      <c r="S51" s="128"/>
      <c r="T51" s="128"/>
    </row>
    <row r="52" spans="2:20" s="138" customFormat="1" ht="32.25" customHeight="1" x14ac:dyDescent="0.2">
      <c r="B52" s="89" t="s">
        <v>404</v>
      </c>
      <c r="C52" s="58" t="s">
        <v>399</v>
      </c>
      <c r="D52" s="123" t="s">
        <v>95</v>
      </c>
      <c r="E52" s="123" t="s">
        <v>401</v>
      </c>
      <c r="F52" s="123" t="s">
        <v>400</v>
      </c>
      <c r="G52" s="123" t="s">
        <v>402</v>
      </c>
      <c r="H52" s="118" t="s">
        <v>422</v>
      </c>
      <c r="I52" s="118" t="s">
        <v>411</v>
      </c>
      <c r="J52" s="123"/>
      <c r="K52" s="129">
        <f>PlantJournal[[#This Row],[Cost/unit kr]]*PlantJournal[[#This Row],[Area m², m³ or Running meter]]</f>
        <v>49333.200000000004</v>
      </c>
      <c r="L52" s="104"/>
      <c r="M52" s="122" t="s">
        <v>132</v>
      </c>
      <c r="N52" s="105"/>
      <c r="O52" s="115"/>
      <c r="P52" s="126"/>
      <c r="Q52" s="105"/>
      <c r="R52" s="127"/>
      <c r="S52" s="128"/>
      <c r="T52" s="128"/>
    </row>
    <row r="53" spans="2:20" s="138" customFormat="1" ht="32.25" customHeight="1" x14ac:dyDescent="0.2">
      <c r="B53" s="89" t="s">
        <v>412</v>
      </c>
      <c r="C53" s="58" t="s">
        <v>414</v>
      </c>
      <c r="D53" s="58" t="s">
        <v>95</v>
      </c>
      <c r="E53" s="58"/>
      <c r="F53" s="58" t="s">
        <v>400</v>
      </c>
      <c r="G53" s="58" t="s">
        <v>420</v>
      </c>
      <c r="H53" s="118" t="s">
        <v>422</v>
      </c>
      <c r="I53" s="118" t="s">
        <v>410</v>
      </c>
      <c r="J53" s="58"/>
      <c r="K53" s="110">
        <f>PlantJournal[[#This Row],[Cost/unit kr]]*PlantJournal[[#This Row],[Area m², m³ or Running meter]]</f>
        <v>34927.199999999997</v>
      </c>
      <c r="L53" s="117"/>
      <c r="M53" s="122" t="s">
        <v>189</v>
      </c>
      <c r="N53" s="73"/>
      <c r="O53" s="115"/>
      <c r="P53" s="115"/>
      <c r="Q53" s="73"/>
      <c r="R53" s="74"/>
      <c r="S53" s="75"/>
      <c r="T53" s="75"/>
    </row>
    <row r="54" spans="2:20" s="138" customFormat="1" ht="32.25" customHeight="1" x14ac:dyDescent="0.2">
      <c r="B54" s="89" t="s">
        <v>417</v>
      </c>
      <c r="C54" s="58" t="s">
        <v>418</v>
      </c>
      <c r="D54" s="58" t="s">
        <v>95</v>
      </c>
      <c r="E54" s="58"/>
      <c r="F54" s="58" t="s">
        <v>419</v>
      </c>
      <c r="G54" s="58" t="s">
        <v>421</v>
      </c>
      <c r="H54" s="118" t="s">
        <v>426</v>
      </c>
      <c r="I54" s="118" t="s">
        <v>423</v>
      </c>
      <c r="J54" s="58"/>
      <c r="K54" s="110">
        <f>PlantJournal[[#This Row],[Cost/unit kr]]*PlantJournal[[#This Row],[Area m², m³ or Running meter]]</f>
        <v>50912.4</v>
      </c>
      <c r="L54" s="117"/>
      <c r="M54" s="122" t="s">
        <v>427</v>
      </c>
      <c r="N54" s="73"/>
      <c r="O54" s="115"/>
      <c r="P54" s="115"/>
      <c r="Q54" s="73"/>
      <c r="R54" s="74"/>
      <c r="S54" s="75"/>
      <c r="T54" s="75"/>
    </row>
    <row r="55" spans="2:20" s="138" customFormat="1" ht="32.25" customHeight="1" x14ac:dyDescent="0.2">
      <c r="B55" s="89" t="s">
        <v>415</v>
      </c>
      <c r="C55" s="58" t="s">
        <v>413</v>
      </c>
      <c r="D55" s="58" t="s">
        <v>95</v>
      </c>
      <c r="E55" s="58"/>
      <c r="F55" s="58" t="s">
        <v>416</v>
      </c>
      <c r="G55" s="58" t="s">
        <v>421</v>
      </c>
      <c r="H55" s="118" t="s">
        <v>425</v>
      </c>
      <c r="I55" s="118" t="s">
        <v>424</v>
      </c>
      <c r="J55" s="58"/>
      <c r="K55" s="110">
        <f>PlantJournal[[#This Row],[Cost/unit kr]]*PlantJournal[[#This Row],[Area m², m³ or Running meter]]</f>
        <v>104029.64</v>
      </c>
      <c r="L55" s="117"/>
      <c r="M55" s="122" t="s">
        <v>428</v>
      </c>
      <c r="N55" s="73"/>
      <c r="O55" s="115"/>
      <c r="P55" s="115"/>
      <c r="Q55" s="73"/>
      <c r="R55" s="74"/>
      <c r="S55" s="75"/>
      <c r="T55" s="75"/>
    </row>
    <row r="56" spans="2:20" ht="32.25" customHeight="1" x14ac:dyDescent="0.2">
      <c r="B56" s="89" t="s">
        <v>150</v>
      </c>
      <c r="C56" s="58" t="s">
        <v>216</v>
      </c>
      <c r="D56" s="58" t="s">
        <v>94</v>
      </c>
      <c r="E56" s="58" t="s">
        <v>219</v>
      </c>
      <c r="F56" s="120" t="s">
        <v>220</v>
      </c>
      <c r="G56" s="58" t="s">
        <v>222</v>
      </c>
      <c r="H56" s="119">
        <v>723</v>
      </c>
      <c r="I56" s="118" t="s">
        <v>217</v>
      </c>
      <c r="J56" s="58"/>
      <c r="K56" s="110">
        <f>PlantJournal[[#This Row],[Cost/unit kr]]*PlantJournal[[#This Row],[Area m², m³ or Running meter]]</f>
        <v>226096.56000000003</v>
      </c>
      <c r="L56" s="117"/>
      <c r="M56" s="73" t="s">
        <v>60</v>
      </c>
      <c r="N56" s="73"/>
      <c r="O56" s="115" t="s">
        <v>122</v>
      </c>
      <c r="P56" s="115"/>
      <c r="Q56" s="73" t="s">
        <v>221</v>
      </c>
      <c r="R56" s="74" t="s">
        <v>167</v>
      </c>
      <c r="S56" s="112">
        <v>75</v>
      </c>
      <c r="T56" s="112">
        <f>PlantJournal[[#This Row],[Cost/unit kr]]*1.3</f>
        <v>939.9</v>
      </c>
    </row>
    <row r="57" spans="2:20" ht="32.25" customHeight="1" x14ac:dyDescent="0.2">
      <c r="B57" s="89" t="s">
        <v>232</v>
      </c>
      <c r="C57" s="58" t="s">
        <v>270</v>
      </c>
      <c r="D57" s="123" t="s">
        <v>192</v>
      </c>
      <c r="E57" s="123"/>
      <c r="F57" s="58" t="s">
        <v>230</v>
      </c>
      <c r="G57" s="58" t="s">
        <v>229</v>
      </c>
      <c r="H57" s="119" t="s">
        <v>231</v>
      </c>
      <c r="I57" s="124"/>
      <c r="J57" s="119">
        <v>9</v>
      </c>
      <c r="K57" s="129">
        <f>PlantJournal[[#This Row],[Cost/unit kr]]*PlantJournal[[#This Row],[Units]]</f>
        <v>547200</v>
      </c>
      <c r="L57" s="104"/>
      <c r="M57" s="105" t="s">
        <v>141</v>
      </c>
      <c r="N57" s="105"/>
      <c r="O57" s="115" t="s">
        <v>133</v>
      </c>
      <c r="P57" s="126"/>
      <c r="Q57" s="105"/>
      <c r="R57" s="127"/>
      <c r="S57" s="128"/>
      <c r="T57" s="128"/>
    </row>
    <row r="58" spans="2:20" ht="32.25" customHeight="1" x14ac:dyDescent="0.2">
      <c r="B58" s="89" t="s">
        <v>193</v>
      </c>
      <c r="C58" s="58" t="s">
        <v>269</v>
      </c>
      <c r="D58" s="58" t="s">
        <v>268</v>
      </c>
      <c r="E58" s="123"/>
      <c r="F58" s="123"/>
      <c r="G58" s="123"/>
      <c r="H58" s="123"/>
      <c r="I58" s="124"/>
      <c r="J58" s="123"/>
      <c r="K58" s="125"/>
      <c r="L58" s="104"/>
      <c r="M58" s="73" t="s">
        <v>76</v>
      </c>
      <c r="N58" s="105"/>
      <c r="O58" s="115"/>
      <c r="P58" s="126"/>
      <c r="Q58" s="105"/>
      <c r="R58" s="74" t="s">
        <v>167</v>
      </c>
      <c r="S58" s="128"/>
      <c r="T58" s="128"/>
    </row>
    <row r="59" spans="2:20" ht="32.25" customHeight="1" x14ac:dyDescent="0.2">
      <c r="B59" s="89" t="s">
        <v>223</v>
      </c>
      <c r="C59" s="58" t="s">
        <v>271</v>
      </c>
      <c r="D59" s="58" t="s">
        <v>192</v>
      </c>
      <c r="E59" s="58"/>
      <c r="F59" s="58" t="s">
        <v>272</v>
      </c>
      <c r="G59" s="58" t="s">
        <v>224</v>
      </c>
      <c r="H59" s="119" t="s">
        <v>227</v>
      </c>
      <c r="I59" s="118"/>
      <c r="J59" s="119" t="s">
        <v>226</v>
      </c>
      <c r="K59" s="110">
        <f>PlantJournal[[#This Row],[Cost/unit kr]]*PlantJournal[[#This Row],[Units]]</f>
        <v>58000</v>
      </c>
      <c r="L59" s="117"/>
      <c r="M59" s="73" t="s">
        <v>228</v>
      </c>
      <c r="N59" s="73"/>
      <c r="O59" s="115" t="s">
        <v>133</v>
      </c>
      <c r="P59" s="115"/>
      <c r="Q59" s="73"/>
      <c r="R59" s="74"/>
      <c r="S59" s="75"/>
      <c r="T59" s="75"/>
    </row>
    <row r="60" spans="2:20" ht="32.25" customHeight="1" x14ac:dyDescent="0.2">
      <c r="B60" s="89" t="s">
        <v>115</v>
      </c>
      <c r="C60" s="120" t="s">
        <v>388</v>
      </c>
      <c r="D60" s="58" t="s">
        <v>139</v>
      </c>
      <c r="E60" s="58" t="s">
        <v>389</v>
      </c>
      <c r="F60" s="120" t="s">
        <v>391</v>
      </c>
      <c r="G60" s="58" t="s">
        <v>390</v>
      </c>
      <c r="H60" s="118" t="s">
        <v>392</v>
      </c>
      <c r="I60" s="119" t="s">
        <v>144</v>
      </c>
      <c r="J60" s="118" t="s">
        <v>119</v>
      </c>
      <c r="K60" s="110">
        <f>PlantJournal[[#This Row],[Cost/unit kr]]*PlantJournal[[#This Row],[Area m², m³ or Running meter]]</f>
        <v>1279080</v>
      </c>
      <c r="L60" s="117"/>
      <c r="M60" s="73" t="s">
        <v>99</v>
      </c>
      <c r="N60" s="114" t="s">
        <v>117</v>
      </c>
      <c r="O60" s="115" t="s">
        <v>116</v>
      </c>
      <c r="P60" s="114" t="s">
        <v>118</v>
      </c>
      <c r="Q60" s="73" t="s">
        <v>362</v>
      </c>
      <c r="R60" s="74" t="s">
        <v>167</v>
      </c>
      <c r="S60" s="112">
        <v>500</v>
      </c>
      <c r="T60" s="112">
        <f>PlantJournal[[#This Row],[Cost/unit kr]]*1.3</f>
        <v>1976</v>
      </c>
    </row>
    <row r="61" spans="2:20" ht="32.25" customHeight="1" x14ac:dyDescent="0.2">
      <c r="B61" s="89" t="s">
        <v>120</v>
      </c>
      <c r="C61" s="58" t="s">
        <v>123</v>
      </c>
      <c r="D61" s="58" t="s">
        <v>139</v>
      </c>
      <c r="E61" s="58" t="s">
        <v>98</v>
      </c>
      <c r="F61" s="120" t="s">
        <v>124</v>
      </c>
      <c r="G61" s="58" t="s">
        <v>380</v>
      </c>
      <c r="H61" s="118" t="s">
        <v>430</v>
      </c>
      <c r="I61" s="119" t="s">
        <v>145</v>
      </c>
      <c r="J61" s="118" t="s">
        <v>126</v>
      </c>
      <c r="K61" s="110">
        <f>PlantJournal[[#This Row],[Cost/unit kr]]*PlantJournal[[#This Row],[Area m², m³ or Running meter]]</f>
        <v>1830465</v>
      </c>
      <c r="L61" s="117"/>
      <c r="M61" s="73" t="s">
        <v>121</v>
      </c>
      <c r="N61" s="114" t="s">
        <v>108</v>
      </c>
      <c r="O61" s="115" t="s">
        <v>122</v>
      </c>
      <c r="P61" s="114" t="s">
        <v>108</v>
      </c>
      <c r="Q61" s="122" t="s">
        <v>379</v>
      </c>
      <c r="R61" s="74" t="s">
        <v>167</v>
      </c>
      <c r="S61" s="112">
        <v>90</v>
      </c>
      <c r="T61" s="112">
        <f>PlantJournal[[#This Row],[Cost/unit kr]]*1.3</f>
        <v>2905.5</v>
      </c>
    </row>
    <row r="62" spans="2:20" ht="32.25" customHeight="1" x14ac:dyDescent="0.2">
      <c r="B62" s="89" t="s">
        <v>127</v>
      </c>
      <c r="C62" s="58" t="s">
        <v>123</v>
      </c>
      <c r="D62" s="58" t="s">
        <v>140</v>
      </c>
      <c r="E62" s="58" t="s">
        <v>98</v>
      </c>
      <c r="F62" s="120" t="s">
        <v>361</v>
      </c>
      <c r="G62" s="58" t="s">
        <v>128</v>
      </c>
      <c r="H62" s="118" t="s">
        <v>125</v>
      </c>
      <c r="I62" s="119" t="s">
        <v>146</v>
      </c>
      <c r="J62" s="118" t="s">
        <v>129</v>
      </c>
      <c r="K62" s="110">
        <f>PlantJournal[[#This Row],[Cost/unit kr]]*PlantJournal[[#This Row],[Area m², m³ or Running meter]]</f>
        <v>787680</v>
      </c>
      <c r="L62" s="117"/>
      <c r="M62" s="73" t="s">
        <v>99</v>
      </c>
      <c r="N62" s="73"/>
      <c r="O62" s="115" t="s">
        <v>122</v>
      </c>
      <c r="P62" s="115"/>
      <c r="Q62" s="73"/>
      <c r="R62" s="74" t="s">
        <v>167</v>
      </c>
      <c r="S62" s="112">
        <v>90</v>
      </c>
      <c r="T62" s="112">
        <f>PlantJournal[[#This Row],[Cost/unit kr]]*1.3</f>
        <v>1422.2</v>
      </c>
    </row>
    <row r="63" spans="2:20" ht="32.25" customHeight="1" x14ac:dyDescent="0.2">
      <c r="B63" s="89" t="s">
        <v>130</v>
      </c>
      <c r="C63" s="58" t="s">
        <v>131</v>
      </c>
      <c r="D63" s="58" t="s">
        <v>139</v>
      </c>
      <c r="E63" s="58" t="s">
        <v>82</v>
      </c>
      <c r="F63" s="58"/>
      <c r="G63" s="58" t="s">
        <v>134</v>
      </c>
      <c r="H63" s="118" t="s">
        <v>136</v>
      </c>
      <c r="I63" s="119">
        <v>471.875</v>
      </c>
      <c r="J63" s="118" t="s">
        <v>369</v>
      </c>
      <c r="K63" s="110">
        <f>PlantJournal[[#This Row],[Cost/unit kr]]*PlantJournal[[#This Row],[Area m², m³ or Running meter]]</f>
        <v>788031.25</v>
      </c>
      <c r="L63" s="117"/>
      <c r="M63" s="73" t="s">
        <v>132</v>
      </c>
      <c r="N63" s="114" t="s">
        <v>135</v>
      </c>
      <c r="O63" s="115" t="s">
        <v>133</v>
      </c>
      <c r="P63" s="115"/>
      <c r="Q63" s="73"/>
      <c r="R63" s="74" t="s">
        <v>167</v>
      </c>
      <c r="S63" s="112">
        <v>75</v>
      </c>
      <c r="T63" s="112">
        <f>PlantJournal[[#This Row],[Cost/unit kr]]*1.5</f>
        <v>2505</v>
      </c>
    </row>
    <row r="64" spans="2:20" s="134" customFormat="1" ht="24" customHeight="1" x14ac:dyDescent="0.2">
      <c r="B64" s="89" t="s">
        <v>378</v>
      </c>
      <c r="C64" s="58" t="s">
        <v>138</v>
      </c>
      <c r="D64" s="58" t="s">
        <v>139</v>
      </c>
      <c r="E64" s="58" t="s">
        <v>98</v>
      </c>
      <c r="F64" s="120" t="s">
        <v>151</v>
      </c>
      <c r="G64" s="58" t="s">
        <v>152</v>
      </c>
      <c r="H64" s="118" t="s">
        <v>148</v>
      </c>
      <c r="I64" s="119" t="s">
        <v>147</v>
      </c>
      <c r="J64" s="118" t="s">
        <v>149</v>
      </c>
      <c r="K64" s="110">
        <f>PlantJournal[[#This Row],[Cost/unit kr]]*PlantJournal[[#This Row],[Area m², m³ or Running meter]]</f>
        <v>1233312</v>
      </c>
      <c r="L64" s="117"/>
      <c r="M64" s="73" t="s">
        <v>141</v>
      </c>
      <c r="N64" s="73"/>
      <c r="O64" s="115" t="s">
        <v>122</v>
      </c>
      <c r="P64" s="115"/>
      <c r="Q64" s="73"/>
      <c r="R64" s="74" t="s">
        <v>167</v>
      </c>
      <c r="S64" s="112">
        <v>90</v>
      </c>
      <c r="T64" s="112">
        <f>PlantJournal[[#This Row],[Cost/unit kr]]*1.3</f>
        <v>3016</v>
      </c>
    </row>
    <row r="65" spans="2:20" s="134" customFormat="1" ht="45" customHeight="1" x14ac:dyDescent="0.2">
      <c r="B65" s="89" t="s">
        <v>137</v>
      </c>
      <c r="C65" s="58" t="s">
        <v>131</v>
      </c>
      <c r="D65" s="120" t="s">
        <v>182</v>
      </c>
      <c r="E65" s="58" t="s">
        <v>82</v>
      </c>
      <c r="F65" s="58"/>
      <c r="G65" s="58" t="s">
        <v>142</v>
      </c>
      <c r="H65" s="119" t="s">
        <v>367</v>
      </c>
      <c r="I65" s="118" t="s">
        <v>366</v>
      </c>
      <c r="J65" s="118" t="s">
        <v>368</v>
      </c>
      <c r="K65" s="110">
        <f>PlantJournal[[#This Row],[Cost/unit kr]]*PlantJournal[[#This Row],[Area m², m³ or Running meter]]</f>
        <v>349227.39999999997</v>
      </c>
      <c r="L65" s="117"/>
      <c r="M65" s="73" t="s">
        <v>76</v>
      </c>
      <c r="N65" s="114" t="s">
        <v>143</v>
      </c>
      <c r="O65" s="115"/>
      <c r="P65" s="115"/>
      <c r="Q65" s="73"/>
      <c r="R65" s="74"/>
      <c r="S65" s="75"/>
      <c r="T65" s="75"/>
    </row>
    <row r="66" spans="2:20" ht="32.25" customHeight="1" x14ac:dyDescent="0.2">
      <c r="B66" s="89" t="s">
        <v>181</v>
      </c>
      <c r="C66" s="58" t="s">
        <v>351</v>
      </c>
      <c r="D66" s="120" t="s">
        <v>364</v>
      </c>
      <c r="E66" s="123" t="s">
        <v>82</v>
      </c>
      <c r="F66" s="58" t="s">
        <v>382</v>
      </c>
      <c r="G66" s="58" t="s">
        <v>381</v>
      </c>
      <c r="H66" s="137" t="s">
        <v>353</v>
      </c>
      <c r="I66" s="119" t="s">
        <v>359</v>
      </c>
      <c r="J66" s="119" t="s">
        <v>360</v>
      </c>
      <c r="K66" s="129">
        <f>PlantJournal[[#This Row],[Area m², m³ or Running meter]]*PlantJournal[[#This Row],[Cost/unit kr]]</f>
        <v>92859.25</v>
      </c>
      <c r="L66" s="104"/>
      <c r="M66" s="73" t="s">
        <v>76</v>
      </c>
      <c r="N66" s="114" t="s">
        <v>363</v>
      </c>
      <c r="O66" s="115" t="s">
        <v>133</v>
      </c>
      <c r="P66" s="114" t="s">
        <v>385</v>
      </c>
      <c r="Q66" s="105"/>
      <c r="R66" s="74" t="s">
        <v>167</v>
      </c>
      <c r="S66" s="131">
        <v>75</v>
      </c>
      <c r="T66" s="131">
        <f>PlantJournal[[#This Row],[Cost/unit kr]]*1.5</f>
        <v>825</v>
      </c>
    </row>
    <row r="67" spans="2:20" s="134" customFormat="1" ht="32.25" customHeight="1" x14ac:dyDescent="0.2">
      <c r="B67" s="89" t="s">
        <v>352</v>
      </c>
      <c r="C67" s="58" t="s">
        <v>351</v>
      </c>
      <c r="D67" s="58" t="s">
        <v>140</v>
      </c>
      <c r="E67" s="58" t="s">
        <v>82</v>
      </c>
      <c r="F67" s="58" t="s">
        <v>383</v>
      </c>
      <c r="G67" s="58" t="s">
        <v>365</v>
      </c>
      <c r="H67" s="119" t="s">
        <v>354</v>
      </c>
      <c r="I67" s="118" t="s">
        <v>355</v>
      </c>
      <c r="J67" s="119" t="s">
        <v>356</v>
      </c>
      <c r="K67" s="119">
        <f>PlantJournal[[#This Row],[Cost/unit kr]]*PlantJournal[[#This Row],[Area m², m³ or Running meter]]</f>
        <v>274057.5</v>
      </c>
      <c r="L67" s="117"/>
      <c r="M67" s="73" t="s">
        <v>212</v>
      </c>
      <c r="N67" s="114" t="s">
        <v>357</v>
      </c>
      <c r="O67" s="115" t="s">
        <v>358</v>
      </c>
      <c r="P67" s="114" t="s">
        <v>384</v>
      </c>
      <c r="Q67" s="73"/>
      <c r="R67" s="74" t="s">
        <v>167</v>
      </c>
      <c r="S67" s="112">
        <v>75</v>
      </c>
      <c r="T67" s="112">
        <f>PlantJournal[[#This Row],[Cost/unit kr]]*1.5</f>
        <v>750</v>
      </c>
    </row>
    <row r="68" spans="2:20" ht="32.25" customHeight="1" x14ac:dyDescent="0.2">
      <c r="B68" s="89" t="s">
        <v>179</v>
      </c>
      <c r="C68" s="58" t="s">
        <v>281</v>
      </c>
      <c r="D68" s="58" t="s">
        <v>262</v>
      </c>
      <c r="E68" s="58" t="s">
        <v>260</v>
      </c>
      <c r="F68" s="58" t="s">
        <v>296</v>
      </c>
      <c r="G68" s="110" t="s">
        <v>287</v>
      </c>
      <c r="H68" s="119" t="s">
        <v>288</v>
      </c>
      <c r="I68" s="118"/>
      <c r="J68" s="119" t="s">
        <v>289</v>
      </c>
      <c r="K68" s="110">
        <f>PlantJournal[[#This Row],[Cost/unit kr]]*PlantJournal[[#This Row],[Units]]</f>
        <v>44156</v>
      </c>
      <c r="L68" s="117"/>
      <c r="M68" s="122" t="s">
        <v>295</v>
      </c>
      <c r="N68" s="114" t="s">
        <v>298</v>
      </c>
      <c r="O68" s="115" t="s">
        <v>133</v>
      </c>
      <c r="P68" s="115"/>
      <c r="Q68" s="73"/>
      <c r="R68" s="74" t="s">
        <v>166</v>
      </c>
      <c r="S68" s="112">
        <v>40</v>
      </c>
      <c r="T68" s="112">
        <f>PlantJournal[[#This Row],[Cost/unit kr]]*1.5</f>
        <v>16558.5</v>
      </c>
    </row>
    <row r="69" spans="2:20" ht="32.25" customHeight="1" x14ac:dyDescent="0.2">
      <c r="B69" s="89" t="s">
        <v>180</v>
      </c>
      <c r="C69" s="58" t="s">
        <v>290</v>
      </c>
      <c r="D69" s="58" t="s">
        <v>262</v>
      </c>
      <c r="E69" s="58" t="s">
        <v>286</v>
      </c>
      <c r="F69" s="58" t="s">
        <v>296</v>
      </c>
      <c r="G69" s="58" t="s">
        <v>350</v>
      </c>
      <c r="H69" s="119" t="s">
        <v>291</v>
      </c>
      <c r="I69" s="118"/>
      <c r="J69" s="119">
        <v>28</v>
      </c>
      <c r="K69" s="119">
        <f>PlantJournal[[#This Row],[Units]]*PlantJournal[[#This Row],[Cost/unit kr]]</f>
        <v>242620</v>
      </c>
      <c r="L69" s="117"/>
      <c r="M69" s="73" t="s">
        <v>212</v>
      </c>
      <c r="N69" s="114" t="s">
        <v>298</v>
      </c>
      <c r="O69" s="115" t="s">
        <v>133</v>
      </c>
      <c r="P69" s="115"/>
      <c r="Q69" s="73"/>
      <c r="R69" s="74" t="s">
        <v>166</v>
      </c>
      <c r="S69" s="112">
        <v>40</v>
      </c>
      <c r="T69" s="112">
        <f>PlantJournal[[#This Row],[Cost/unit kr]]*1.5</f>
        <v>12997.5</v>
      </c>
    </row>
    <row r="70" spans="2:20" ht="45.75" customHeight="1" x14ac:dyDescent="0.2">
      <c r="B70" s="89" t="s">
        <v>293</v>
      </c>
      <c r="C70" s="58" t="s">
        <v>281</v>
      </c>
      <c r="D70" s="58" t="s">
        <v>262</v>
      </c>
      <c r="E70" s="58" t="s">
        <v>286</v>
      </c>
      <c r="F70" s="120" t="s">
        <v>296</v>
      </c>
      <c r="G70" s="58" t="s">
        <v>292</v>
      </c>
      <c r="H70" s="119" t="s">
        <v>294</v>
      </c>
      <c r="I70" s="118"/>
      <c r="J70" s="119" t="s">
        <v>289</v>
      </c>
      <c r="K70" s="110">
        <f>PlantJournal[[#This Row],[Cost/unit kr]]*PlantJournal[[#This Row],[Units]]</f>
        <v>21026.880000000001</v>
      </c>
      <c r="L70" s="117"/>
      <c r="M70" s="73" t="s">
        <v>76</v>
      </c>
      <c r="N70" s="114" t="s">
        <v>298</v>
      </c>
      <c r="O70" s="115" t="s">
        <v>133</v>
      </c>
      <c r="P70" s="115"/>
      <c r="Q70" s="73"/>
      <c r="R70" s="74" t="s">
        <v>166</v>
      </c>
      <c r="S70" s="112">
        <v>40</v>
      </c>
      <c r="T70" s="112">
        <f>PlantJournal[[#This Row],[Cost/unit kr]]*1.5</f>
        <v>7885.08</v>
      </c>
    </row>
    <row r="71" spans="2:20" ht="32.25" customHeight="1" x14ac:dyDescent="0.2">
      <c r="B71" s="116"/>
      <c r="C71" s="116"/>
      <c r="K71" s="111">
        <f>SUM(K14:K70)</f>
        <v>23315520.186139997</v>
      </c>
      <c r="R71" s="3"/>
      <c r="S71" s="70"/>
      <c r="T71" s="70"/>
    </row>
    <row r="72" spans="2:20" ht="32.25" customHeight="1" x14ac:dyDescent="0.2">
      <c r="H72" s="141" t="s">
        <v>304</v>
      </c>
      <c r="I72" s="141"/>
      <c r="J72" s="141"/>
      <c r="K72" s="135">
        <f>PlantJournal[[#Totals],[cost kr]]/1.062</f>
        <v>21954350.457758941</v>
      </c>
    </row>
    <row r="73" spans="2:20" ht="32.25" customHeight="1" x14ac:dyDescent="0.2">
      <c r="H73" s="142" t="s">
        <v>305</v>
      </c>
      <c r="I73" s="142"/>
      <c r="J73" s="142"/>
      <c r="K73" s="136">
        <f>K72/100*85</f>
        <v>18661197.889095098</v>
      </c>
    </row>
    <row r="74" spans="2:20" ht="32.25" customHeight="1" x14ac:dyDescent="0.2"/>
    <row r="75" spans="2:20" ht="32.25" customHeight="1" x14ac:dyDescent="0.2"/>
    <row r="76" spans="2:20" ht="32.25" customHeight="1" x14ac:dyDescent="0.2"/>
    <row r="77" spans="2:20" ht="32.25" customHeight="1" x14ac:dyDescent="0.2"/>
    <row r="78" spans="2:20" ht="32.25" customHeight="1" x14ac:dyDescent="0.2"/>
    <row r="79" spans="2:20" ht="32.25" customHeight="1" x14ac:dyDescent="0.2"/>
    <row r="80" spans="2:20" ht="32.25" customHeight="1" x14ac:dyDescent="0.2"/>
    <row r="81" ht="32.25" customHeight="1" x14ac:dyDescent="0.2"/>
    <row r="82" ht="32.25" customHeight="1" x14ac:dyDescent="0.2"/>
    <row r="83" ht="32.25" customHeight="1" x14ac:dyDescent="0.2"/>
    <row r="84" ht="32.25" customHeight="1" x14ac:dyDescent="0.2"/>
    <row r="85" ht="32.25" customHeight="1" x14ac:dyDescent="0.2"/>
    <row r="86" ht="32.25" customHeight="1" x14ac:dyDescent="0.2"/>
    <row r="87" ht="32.25" customHeight="1" x14ac:dyDescent="0.2"/>
    <row r="88" ht="32.25" customHeight="1" x14ac:dyDescent="0.2"/>
    <row r="89" ht="32.25" customHeight="1" x14ac:dyDescent="0.2"/>
    <row r="90" ht="32.25" customHeight="1" x14ac:dyDescent="0.2"/>
    <row r="91" ht="32.25" customHeight="1" x14ac:dyDescent="0.2"/>
    <row r="92" ht="32.25" customHeight="1" x14ac:dyDescent="0.2"/>
    <row r="93" ht="32.25" customHeight="1" x14ac:dyDescent="0.2"/>
    <row r="94" ht="32.25" customHeight="1" x14ac:dyDescent="0.2"/>
    <row r="95" ht="32.25" customHeight="1" x14ac:dyDescent="0.2"/>
    <row r="96" ht="32.25" customHeight="1" x14ac:dyDescent="0.2"/>
    <row r="97" ht="32.25" customHeight="1" x14ac:dyDescent="0.2"/>
    <row r="98" ht="32.25" customHeight="1" x14ac:dyDescent="0.2"/>
  </sheetData>
  <mergeCells count="4">
    <mergeCell ref="E3:G4"/>
    <mergeCell ref="E5:F6"/>
    <mergeCell ref="H72:J72"/>
    <mergeCell ref="H73:J73"/>
  </mergeCells>
  <dataValidations count="1">
    <dataValidation type="list" allowBlank="1" sqref="D13:D70">
      <formula1>"Perennial, Biannual, Annual"</formula1>
    </dataValidation>
  </dataValidations>
  <pageMargins left="0.19685039370078741" right="0.19685039370078741" top="0.39370078740157483" bottom="0.39370078740157483" header="0.39370078740157483" footer="0.39370078740157483"/>
  <pageSetup paperSize="8" scale="48" fitToHeight="0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5"/>
    <pageSetUpPr fitToPage="1"/>
  </sheetPr>
  <dimension ref="B2:K58"/>
  <sheetViews>
    <sheetView showGridLines="0" zoomScale="90" zoomScaleNormal="90" workbookViewId="0"/>
  </sheetViews>
  <sheetFormatPr defaultRowHeight="12" x14ac:dyDescent="0.2"/>
  <cols>
    <col min="1" max="1" width="2.28515625" customWidth="1"/>
    <col min="2" max="2" width="7.42578125" customWidth="1"/>
    <col min="3" max="3" width="11.7109375" customWidth="1"/>
    <col min="4" max="4" width="24.42578125" customWidth="1"/>
    <col min="5" max="5" width="17.42578125" customWidth="1"/>
    <col min="6" max="6" width="17.5703125" customWidth="1"/>
    <col min="7" max="7" width="18.28515625" customWidth="1"/>
    <col min="8" max="8" width="16.42578125" customWidth="1"/>
    <col min="9" max="9" width="17.140625" customWidth="1"/>
    <col min="10" max="10" width="30" customWidth="1"/>
    <col min="11" max="11" width="25.42578125" customWidth="1"/>
    <col min="12" max="12" width="28.7109375" customWidth="1"/>
    <col min="13" max="14" width="18.140625" customWidth="1"/>
    <col min="15" max="15" width="23" customWidth="1"/>
    <col min="16" max="16" width="22.7109375" customWidth="1"/>
  </cols>
  <sheetData>
    <row r="2" spans="2:11" ht="46.5" customHeight="1" x14ac:dyDescent="0.7">
      <c r="D2" s="101" t="s">
        <v>1</v>
      </c>
      <c r="H2" s="1"/>
      <c r="I2" s="1"/>
    </row>
    <row r="3" spans="2:11" ht="15" customHeight="1" x14ac:dyDescent="0.2">
      <c r="D3" s="103" t="s">
        <v>30</v>
      </c>
      <c r="E3" s="17"/>
      <c r="G3" s="27">
        <v>41059</v>
      </c>
    </row>
    <row r="4" spans="2:11" x14ac:dyDescent="0.2">
      <c r="D4" s="13"/>
    </row>
    <row r="9" spans="2:11" s="16" customFormat="1" ht="39.75" customHeight="1" x14ac:dyDescent="0.2">
      <c r="H9" s="17"/>
    </row>
    <row r="10" spans="2:11" ht="15.75" customHeight="1" x14ac:dyDescent="0.25">
      <c r="C10" s="79" t="s">
        <v>25</v>
      </c>
      <c r="F10" s="92" t="s">
        <v>26</v>
      </c>
      <c r="H10" s="82" t="s">
        <v>18</v>
      </c>
      <c r="J10" s="85" t="s">
        <v>29</v>
      </c>
    </row>
    <row r="11" spans="2:11" ht="12" customHeight="1" x14ac:dyDescent="0.2">
      <c r="B11" s="20"/>
      <c r="C11" s="91"/>
      <c r="D11" s="19"/>
      <c r="E11" s="19"/>
      <c r="F11" s="93"/>
      <c r="G11" s="46"/>
      <c r="H11" s="95"/>
      <c r="I11" s="56"/>
      <c r="J11" s="97"/>
      <c r="K11" s="34"/>
    </row>
    <row r="12" spans="2:11" ht="25.5" customHeight="1" x14ac:dyDescent="0.2">
      <c r="B12" s="88" t="s">
        <v>12</v>
      </c>
      <c r="C12" s="81" t="s">
        <v>20</v>
      </c>
      <c r="D12" s="65" t="s">
        <v>13</v>
      </c>
      <c r="E12" s="65" t="s">
        <v>14</v>
      </c>
      <c r="F12" s="94" t="s">
        <v>21</v>
      </c>
      <c r="G12" s="66" t="s">
        <v>22</v>
      </c>
      <c r="H12" s="96" t="s">
        <v>24</v>
      </c>
      <c r="I12" s="67" t="s">
        <v>23</v>
      </c>
      <c r="J12" s="87" t="s">
        <v>28</v>
      </c>
      <c r="K12" s="64" t="s">
        <v>17</v>
      </c>
    </row>
    <row r="13" spans="2:11" ht="33" customHeight="1" x14ac:dyDescent="0.2">
      <c r="B13" s="90" t="s">
        <v>3</v>
      </c>
      <c r="C13" s="31">
        <v>1</v>
      </c>
      <c r="D13" s="50" t="s">
        <v>6</v>
      </c>
      <c r="E13" s="50" t="s">
        <v>2</v>
      </c>
      <c r="F13" s="59">
        <v>8</v>
      </c>
      <c r="G13" s="59">
        <f>7*7</f>
        <v>49</v>
      </c>
      <c r="H13" s="60">
        <v>10</v>
      </c>
      <c r="I13" s="45">
        <f>IFERROR(IF(TransplantDate&lt;&gt;"",TransplantDate-(SeedStartingLog[[#This Row],[germination]]+SeedStartingLog[[#This Row],[growth]])),"")</f>
        <v>41002</v>
      </c>
      <c r="J13" s="55" t="s">
        <v>10</v>
      </c>
      <c r="K13" s="55"/>
    </row>
    <row r="14" spans="2:11" ht="33" customHeight="1" x14ac:dyDescent="0.2">
      <c r="B14" s="90" t="s">
        <v>4</v>
      </c>
      <c r="C14" s="31">
        <v>1</v>
      </c>
      <c r="D14" s="50" t="s">
        <v>7</v>
      </c>
      <c r="E14" s="50" t="s">
        <v>2</v>
      </c>
      <c r="F14" s="59">
        <v>17</v>
      </c>
      <c r="G14" s="59">
        <f>7*10</f>
        <v>70</v>
      </c>
      <c r="H14" s="60">
        <v>10</v>
      </c>
      <c r="I14" s="45">
        <f>IFERROR(IF(TransplantDate&lt;&gt;"",TransplantDate-(SeedStartingLog[[#This Row],[germination]]+SeedStartingLog[[#This Row],[growth]])),"")</f>
        <v>40972</v>
      </c>
      <c r="J14" s="55" t="s">
        <v>47</v>
      </c>
      <c r="K14" s="55" t="s">
        <v>46</v>
      </c>
    </row>
    <row r="15" spans="2:11" ht="33" customHeight="1" x14ac:dyDescent="0.2">
      <c r="B15" s="90" t="s">
        <v>5</v>
      </c>
      <c r="C15" s="31">
        <v>2</v>
      </c>
      <c r="D15" s="50" t="s">
        <v>8</v>
      </c>
      <c r="E15" s="50" t="s">
        <v>9</v>
      </c>
      <c r="F15" s="59">
        <v>12</v>
      </c>
      <c r="G15" s="59">
        <f>7*4</f>
        <v>28</v>
      </c>
      <c r="H15" s="60">
        <v>15</v>
      </c>
      <c r="I15" s="45">
        <f>IFERROR(IF(TransplantDate&lt;&gt;"",TransplantDate-(SeedStartingLog[[#This Row],[germination]]+SeedStartingLog[[#This Row],[growth]])),"")</f>
        <v>41019</v>
      </c>
      <c r="J15" s="55" t="s">
        <v>47</v>
      </c>
      <c r="K15" s="55" t="s">
        <v>11</v>
      </c>
    </row>
    <row r="16" spans="2:11" ht="33" customHeight="1" x14ac:dyDescent="0.2">
      <c r="B16" s="38" t="s">
        <v>19</v>
      </c>
      <c r="C16" s="15"/>
      <c r="D16" s="24" t="str">
        <f>"total seed types: "&amp;SUBTOTAL(103,SeedStartingLog[type])</f>
        <v>total seed types: 3</v>
      </c>
      <c r="E16" s="2"/>
      <c r="F16" s="2"/>
      <c r="G16" s="2"/>
      <c r="H16" s="26">
        <f>SUBTOTAL(109,SeedStartingLog[total seeds])</f>
        <v>35</v>
      </c>
      <c r="I16" s="25"/>
      <c r="K16" s="14"/>
    </row>
    <row r="17" ht="30" customHeight="1" x14ac:dyDescent="0.2"/>
    <row r="18" ht="30" customHeight="1" x14ac:dyDescent="0.2"/>
    <row r="19" ht="30" customHeight="1" x14ac:dyDescent="0.2"/>
    <row r="20" ht="30" customHeight="1" x14ac:dyDescent="0.2"/>
    <row r="21" ht="30" customHeight="1" x14ac:dyDescent="0.2"/>
    <row r="22" ht="30" customHeight="1" x14ac:dyDescent="0.2"/>
    <row r="23" ht="30" customHeight="1" x14ac:dyDescent="0.2"/>
    <row r="24" ht="30" customHeight="1" x14ac:dyDescent="0.2"/>
    <row r="25" ht="30" customHeight="1" x14ac:dyDescent="0.2"/>
    <row r="26" ht="30" customHeight="1" x14ac:dyDescent="0.2"/>
    <row r="27" ht="30" customHeight="1" x14ac:dyDescent="0.2"/>
    <row r="28" ht="30" customHeight="1" x14ac:dyDescent="0.2"/>
    <row r="29" ht="30" customHeight="1" x14ac:dyDescent="0.2"/>
    <row r="30" ht="30" customHeight="1" x14ac:dyDescent="0.2"/>
    <row r="31" ht="30" customHeight="1" x14ac:dyDescent="0.2"/>
    <row r="32" ht="30" customHeight="1" x14ac:dyDescent="0.2"/>
    <row r="33" ht="30" customHeight="1" x14ac:dyDescent="0.2"/>
    <row r="34" ht="30" customHeight="1" x14ac:dyDescent="0.2"/>
    <row r="35" ht="30" customHeight="1" x14ac:dyDescent="0.2"/>
    <row r="36" ht="30" customHeight="1" x14ac:dyDescent="0.2"/>
    <row r="37" ht="30" customHeight="1" x14ac:dyDescent="0.2"/>
    <row r="38" ht="30" customHeight="1" x14ac:dyDescent="0.2"/>
    <row r="39" ht="30" customHeight="1" x14ac:dyDescent="0.2"/>
    <row r="40" ht="30" customHeight="1" x14ac:dyDescent="0.2"/>
    <row r="41" ht="30" customHeight="1" x14ac:dyDescent="0.2"/>
    <row r="42" ht="30" customHeight="1" x14ac:dyDescent="0.2"/>
    <row r="43" ht="30" customHeight="1" x14ac:dyDescent="0.2"/>
    <row r="44" ht="30" customHeight="1" x14ac:dyDescent="0.2"/>
    <row r="45" ht="30" customHeight="1" x14ac:dyDescent="0.2"/>
    <row r="46" ht="30" customHeight="1" x14ac:dyDescent="0.2"/>
    <row r="47" ht="30" customHeight="1" x14ac:dyDescent="0.2"/>
    <row r="48" ht="30" customHeight="1" x14ac:dyDescent="0.2"/>
    <row r="49" ht="30" customHeight="1" x14ac:dyDescent="0.2"/>
    <row r="50" ht="30" customHeight="1" x14ac:dyDescent="0.2"/>
    <row r="51" ht="30" customHeight="1" x14ac:dyDescent="0.2"/>
    <row r="52" ht="30" customHeight="1" x14ac:dyDescent="0.2"/>
    <row r="53" ht="30" customHeight="1" x14ac:dyDescent="0.2"/>
    <row r="54" ht="30" customHeight="1" x14ac:dyDescent="0.2"/>
    <row r="55" ht="30" customHeight="1" x14ac:dyDescent="0.2"/>
    <row r="56" ht="30" customHeight="1" x14ac:dyDescent="0.2"/>
    <row r="57" ht="30" customHeight="1" x14ac:dyDescent="0.2"/>
    <row r="58" ht="30" customHeight="1" x14ac:dyDescent="0.2"/>
  </sheetData>
  <pageMargins left="0.19685039370078741" right="0.19685039370078741" top="0.39370078740157483" bottom="0.39370078740157483" header="0.39370078740157483" footer="0.39370078740157483"/>
  <pageSetup scale="80" fitToHeight="0" orientation="landscape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tabColor theme="6"/>
    <pageSetUpPr fitToPage="1"/>
  </sheetPr>
  <dimension ref="A1:O37"/>
  <sheetViews>
    <sheetView showGridLines="0" zoomScale="90" zoomScaleNormal="90" workbookViewId="0"/>
  </sheetViews>
  <sheetFormatPr defaultColWidth="10" defaultRowHeight="19.5" customHeight="1" x14ac:dyDescent="0.2"/>
  <cols>
    <col min="1" max="1" width="2.7109375" style="9" customWidth="1"/>
    <col min="2" max="2" width="23.5703125" style="9" customWidth="1"/>
    <col min="3" max="3" width="16.42578125" style="9" customWidth="1"/>
    <col min="4" max="4" width="14.5703125" style="9" customWidth="1"/>
    <col min="5" max="5" width="10.7109375" style="9" customWidth="1"/>
    <col min="6" max="6" width="16.5703125" style="12" customWidth="1"/>
    <col min="7" max="7" width="40.42578125" style="12" customWidth="1"/>
    <col min="8" max="8" width="3.5703125" customWidth="1"/>
    <col min="9" max="15" width="8.28515625" style="12" customWidth="1"/>
    <col min="16" max="16384" width="10" style="12"/>
  </cols>
  <sheetData>
    <row r="1" spans="1:15" ht="14.25" customHeight="1" x14ac:dyDescent="0.2"/>
    <row r="2" spans="1:15" ht="47.25" customHeight="1" x14ac:dyDescent="0.7">
      <c r="C2" s="41" t="s">
        <v>37</v>
      </c>
      <c r="G2" s="39"/>
    </row>
    <row r="8" spans="1:15" s="9" customFormat="1" ht="15.75" customHeight="1" x14ac:dyDescent="0.25">
      <c r="B8" s="36" t="s">
        <v>31</v>
      </c>
      <c r="F8" s="82" t="s">
        <v>27</v>
      </c>
      <c r="G8" s="18"/>
      <c r="H8"/>
      <c r="I8" s="149" t="s">
        <v>49</v>
      </c>
      <c r="J8" s="149"/>
      <c r="K8" s="149"/>
      <c r="L8" s="149"/>
      <c r="M8" s="149"/>
      <c r="N8" s="148">
        <v>2013</v>
      </c>
      <c r="O8" s="148"/>
    </row>
    <row r="9" spans="1:15" s="9" customFormat="1" ht="14.25" customHeight="1" x14ac:dyDescent="0.2">
      <c r="B9" s="48"/>
      <c r="C9" s="49"/>
      <c r="D9" s="49"/>
      <c r="E9" s="49"/>
      <c r="F9" s="98"/>
      <c r="G9" s="44"/>
      <c r="H9"/>
      <c r="I9" s="149"/>
      <c r="J9" s="149"/>
      <c r="K9" s="149"/>
      <c r="L9" s="149"/>
      <c r="M9" s="149"/>
      <c r="N9" s="148"/>
      <c r="O9" s="148"/>
    </row>
    <row r="10" spans="1:15" s="11" customFormat="1" ht="26.25" customHeight="1" x14ac:dyDescent="0.25">
      <c r="A10" s="10"/>
      <c r="B10" s="68" t="s">
        <v>42</v>
      </c>
      <c r="C10" s="68" t="s">
        <v>43</v>
      </c>
      <c r="D10" s="68" t="s">
        <v>44</v>
      </c>
      <c r="E10" s="69" t="s">
        <v>45</v>
      </c>
      <c r="F10" s="98"/>
      <c r="G10" s="28"/>
      <c r="H10" s="40"/>
      <c r="I10" s="32" t="s">
        <v>32</v>
      </c>
      <c r="J10" s="32" t="s">
        <v>33</v>
      </c>
      <c r="K10" s="32" t="s">
        <v>34</v>
      </c>
      <c r="L10" s="32" t="s">
        <v>35</v>
      </c>
      <c r="M10" s="32" t="s">
        <v>34</v>
      </c>
      <c r="N10" s="32" t="s">
        <v>36</v>
      </c>
      <c r="O10" s="32" t="s">
        <v>32</v>
      </c>
    </row>
    <row r="11" spans="1:15" ht="19.5" customHeight="1" x14ac:dyDescent="0.2">
      <c r="B11" s="50" t="s">
        <v>39</v>
      </c>
      <c r="C11" s="51">
        <v>41337</v>
      </c>
      <c r="D11" s="76">
        <v>1</v>
      </c>
      <c r="E11" s="52">
        <f ca="1">IF(TaskList[[#This Row],[% complete]]=1,1,IF(ISBLANK(TaskList[[#This Row],[due date]]),2,IF(TODAY()&gt;TaskList[[#This Row],[due date]],3,2)))</f>
        <v>1</v>
      </c>
      <c r="F11" s="150"/>
      <c r="G11" s="151"/>
      <c r="I11" s="146">
        <f>IF(DAY(DATE(CalendarYear,CalendarMonth,1)-WEEKDAY(DATE(CalendarYear,CalendarMonth,1)))=1,DATE(CalendarYear,CalendarMonth,1)-WEEKDAY(DATE(CalendarYear,CalendarMonth,1))-6,DATE(CalendarYear,CalendarMonth,1)-WEEKDAY(DATE(CalendarYear,CalendarMonth,1))+1)</f>
        <v>41392</v>
      </c>
      <c r="J11" s="146">
        <f>IF(DAY(DATE(CalendarYear,CalendarMonth,1)-WEEKDAY(DATE(CalendarYear,CalendarMonth,1)))=1,DATE(CalendarYear,CalendarMonth,1)-WEEKDAY(DATE(CalendarYear,CalendarMonth,1))-5,DATE(CalendarYear,CalendarMonth,1)-WEEKDAY(DATE(CalendarYear,CalendarMonth,1))+2)</f>
        <v>41393</v>
      </c>
      <c r="K11" s="146">
        <f>IF(DAY(DATE(CalendarYear,CalendarMonth,1)-WEEKDAY(DATE(CalendarYear,CalendarMonth,1)))=1,DATE(CalendarYear,CalendarMonth,1)-WEEKDAY(DATE(CalendarYear,CalendarMonth,1))-4,DATE(CalendarYear,CalendarMonth,1)-WEEKDAY(DATE(CalendarYear,CalendarMonth,1))+3)</f>
        <v>41394</v>
      </c>
      <c r="L11" s="146">
        <f>IF(DAY(DATE(CalendarYear,CalendarMonth,1)-WEEKDAY(DATE(CalendarYear,CalendarMonth,1)))=1,DATE(CalendarYear,CalendarMonth,1)-WEEKDAY(DATE(CalendarYear,CalendarMonth,1))-3,DATE(CalendarYear,CalendarMonth,1)-WEEKDAY(DATE(CalendarYear,CalendarMonth,1))+4)</f>
        <v>41395</v>
      </c>
      <c r="M11" s="146">
        <f>IF(DAY(DATE(CalendarYear,CalendarMonth,1)-WEEKDAY(DATE(CalendarYear,CalendarMonth,1)))=1,DATE(CalendarYear,CalendarMonth,1)-WEEKDAY(DATE(CalendarYear,CalendarMonth,1))-2,DATE(CalendarYear,CalendarMonth,1)-WEEKDAY(DATE(CalendarYear,CalendarMonth,1))+5)</f>
        <v>41396</v>
      </c>
      <c r="N11" s="146">
        <f>IF(DAY(DATE(CalendarYear,CalendarMonth,1)-WEEKDAY(DATE(CalendarYear,CalendarMonth,1)))=1,DATE(CalendarYear,CalendarMonth,1)-WEEKDAY(DATE(CalendarYear,CalendarMonth,1))-1,DATE(CalendarYear,CalendarMonth,1)-WEEKDAY(DATE(CalendarYear,CalendarMonth,1))+6)</f>
        <v>41397</v>
      </c>
      <c r="O11" s="146">
        <f>IF(DAY(DATE(CalendarYear,CalendarMonth,1)-WEEKDAY(DATE(CalendarYear,CalendarMonth,1)))=1,DATE(CalendarYear,CalendarMonth,1)-WEEKDAY(DATE(CalendarYear,CalendarMonth,1)),DATE(CalendarYear,CalendarMonth,1)-WEEKDAY(DATE(CalendarYear,CalendarMonth,1))+7)</f>
        <v>41398</v>
      </c>
    </row>
    <row r="12" spans="1:15" ht="19.5" customHeight="1" x14ac:dyDescent="0.2">
      <c r="B12" s="50" t="s">
        <v>50</v>
      </c>
      <c r="C12" s="47">
        <v>41367</v>
      </c>
      <c r="D12" s="76">
        <v>1</v>
      </c>
      <c r="E12" s="53">
        <f ca="1">IF(TaskList[[#This Row],[% complete]]=1,1,IF(ISBLANK(TaskList[[#This Row],[due date]]),2,IF(TODAY()&gt;TaskList[[#This Row],[due date]],3,2)))</f>
        <v>1</v>
      </c>
      <c r="F12" s="143"/>
      <c r="G12" s="144"/>
      <c r="I12" s="147" t="e">
        <f>IF(DAY(JanSun1)=1,JanSun1-6,JanSun1+1)</f>
        <v>#NAME?</v>
      </c>
      <c r="J12" s="147" t="e">
        <f>IF(DAY(JanSun1)=1,JanSun1-5,JanSun1+2)</f>
        <v>#NAME?</v>
      </c>
      <c r="K12" s="147" t="e">
        <f>IF(DAY(JanSun1)=1,JanSun1-4,JanSun1+3)</f>
        <v>#NAME?</v>
      </c>
      <c r="L12" s="147" t="e">
        <f>IF(DAY(JanSun1)=1,JanSun1-3,JanSun1+4)</f>
        <v>#NAME?</v>
      </c>
      <c r="M12" s="147" t="e">
        <f>IF(DAY(JanSun1)=1,JanSun1-2,JanSun1+5)</f>
        <v>#NAME?</v>
      </c>
      <c r="N12" s="147" t="e">
        <f>IF(DAY(JanSun1)=1,JanSun1-1,JanSun1+6)</f>
        <v>#NAME?</v>
      </c>
      <c r="O12" s="147" t="e">
        <f>IF(DAY(JanSun1)=1,JanSun1,JanSun1+7)</f>
        <v>#NAME?</v>
      </c>
    </row>
    <row r="13" spans="1:15" ht="19.5" customHeight="1" x14ac:dyDescent="0.2">
      <c r="B13" s="50" t="s">
        <v>40</v>
      </c>
      <c r="C13" s="47">
        <v>41395</v>
      </c>
      <c r="D13" s="76">
        <v>1</v>
      </c>
      <c r="E13" s="54">
        <f ca="1">IF(TaskList[[#This Row],[% complete]]=1,1,IF(ISBLANK(TaskList[[#This Row],[due date]]),2,IF(TODAY()&gt;TaskList[[#This Row],[due date]],3,2)))</f>
        <v>1</v>
      </c>
      <c r="F13" s="143"/>
      <c r="G13" s="144"/>
      <c r="I13" s="145">
        <f>IF(DAY(DATE(CalendarYear,CalendarMonth,1)-WEEKDAY(DATE(CalendarYear,CalendarMonth,1)))=1,DATE(CalendarYear,CalendarMonth,1)-WEEKDAY(DATE(CalendarYear,CalendarMonth,1))+1,DATE(CalendarYear,CalendarMonth,1)-WEEKDAY(DATE(CalendarYear,CalendarMonth,1))+8)</f>
        <v>41399</v>
      </c>
      <c r="J13" s="145">
        <f>IF(DAY(DATE(CalendarYear,CalendarMonth,1)-WEEKDAY(DATE(CalendarYear,CalendarMonth,1)))=1,DATE(CalendarYear,CalendarMonth,1)-WEEKDAY(DATE(CalendarYear,CalendarMonth,1))+2,DATE(CalendarYear,CalendarMonth,1)-WEEKDAY(DATE(CalendarYear,CalendarMonth,1))+9)</f>
        <v>41400</v>
      </c>
      <c r="K13" s="145">
        <f>IF(DAY(DATE(CalendarYear,CalendarMonth,1)-WEEKDAY(DATE(CalendarYear,CalendarMonth,1)))=1,DATE(CalendarYear,CalendarMonth,1)-WEEKDAY(DATE(CalendarYear,CalendarMonth,1))+3,DATE(CalendarYear,CalendarMonth,1)-WEEKDAY(DATE(CalendarYear,CalendarMonth,1))+10)</f>
        <v>41401</v>
      </c>
      <c r="L13" s="145">
        <f>IF(DAY(DATE(CalendarYear,CalendarMonth,1)-WEEKDAY(DATE(CalendarYear,CalendarMonth,1)))=1,DATE(CalendarYear,CalendarMonth,1)-WEEKDAY(DATE(CalendarYear,CalendarMonth,1))+4,DATE(CalendarYear,CalendarMonth,1)-WEEKDAY(DATE(CalendarYear,CalendarMonth,1))+11)</f>
        <v>41402</v>
      </c>
      <c r="M13" s="145">
        <f>IF(DAY(DATE(CalendarYear,CalendarMonth,1)-WEEKDAY(DATE(CalendarYear,CalendarMonth,1)))=1,DATE(CalendarYear,CalendarMonth,1)-WEEKDAY(DATE(CalendarYear,CalendarMonth,1))+5,DATE(CalendarYear,CalendarMonth,1)-WEEKDAY(DATE(CalendarYear,CalendarMonth,1))+12)</f>
        <v>41403</v>
      </c>
      <c r="N13" s="145">
        <f>IF(DAY(DATE(CalendarYear,CalendarMonth,1)-WEEKDAY(DATE(CalendarYear,CalendarMonth,1)))=1,DATE(CalendarYear,CalendarMonth,1)-WEEKDAY(DATE(CalendarYear,CalendarMonth,1))+6,DATE(CalendarYear,CalendarMonth,1)-WEEKDAY(DATE(CalendarYear,CalendarMonth,1))+13)</f>
        <v>41404</v>
      </c>
      <c r="O13" s="145">
        <f>IF(DAY(DATE(CalendarYear,CalendarMonth,1)-WEEKDAY(DATE(CalendarYear,CalendarMonth,1)))=1,DATE(CalendarYear,CalendarMonth,1)-WEEKDAY(DATE(CalendarYear,CalendarMonth,1))+7,DATE(CalendarYear,CalendarMonth,1)-WEEKDAY(DATE(CalendarYear,CalendarMonth,1))+14)</f>
        <v>41405</v>
      </c>
    </row>
    <row r="14" spans="1:15" ht="19.5" customHeight="1" x14ac:dyDescent="0.2">
      <c r="B14" s="61" t="s">
        <v>41</v>
      </c>
      <c r="C14" s="47">
        <v>41414</v>
      </c>
      <c r="D14" s="76">
        <v>0.5</v>
      </c>
      <c r="E14" s="31">
        <f ca="1">IF(TaskList[[#This Row],[% complete]]=1,1,IF(ISBLANK(TaskList[[#This Row],[due date]]),2,IF(TODAY()&gt;TaskList[[#This Row],[due date]],3,2)))</f>
        <v>3</v>
      </c>
      <c r="F14" s="143"/>
      <c r="G14" s="144"/>
      <c r="I14" s="145" t="e">
        <f>IF(DAY(JanSun1)=1,JanSun1+1,JanSun1+8)</f>
        <v>#NAME?</v>
      </c>
      <c r="J14" s="145" t="e">
        <f>IF(DAY(JanSun1)=1,JanSun1+2,JanSun1+9)</f>
        <v>#NAME?</v>
      </c>
      <c r="K14" s="145" t="e">
        <f>IF(DAY(JanSun1)=1,JanSun1+3,JanSun1+10)</f>
        <v>#NAME?</v>
      </c>
      <c r="L14" s="145" t="e">
        <f>IF(DAY(JanSun1)=1,JanSun1+4,JanSun1+11)</f>
        <v>#NAME?</v>
      </c>
      <c r="M14" s="145" t="e">
        <f>IF(DAY(JanSun1)=1,JanSun1+5,JanSun1+12)</f>
        <v>#NAME?</v>
      </c>
      <c r="N14" s="145" t="e">
        <f>IF(DAY(JanSun1)=1,JanSun1+6,JanSun1+13)</f>
        <v>#NAME?</v>
      </c>
      <c r="O14" s="145" t="e">
        <f>IF(DAY(JanSun1)=1,JanSun1+7,JanSun1+14)</f>
        <v>#NAME?</v>
      </c>
    </row>
    <row r="15" spans="1:15" ht="19.5" customHeight="1" x14ac:dyDescent="0.2">
      <c r="B15" s="50" t="s">
        <v>51</v>
      </c>
      <c r="C15" s="47">
        <v>41425</v>
      </c>
      <c r="D15" s="76">
        <v>0</v>
      </c>
      <c r="E15" s="31">
        <f ca="1">IF(TaskList[[#This Row],[% complete]]=1,1,IF(ISBLANK(TaskList[[#This Row],[due date]]),2,IF(TODAY()&gt;TaskList[[#This Row],[due date]],3,2)))</f>
        <v>3</v>
      </c>
      <c r="F15" s="143"/>
      <c r="G15" s="144"/>
      <c r="I15" s="145">
        <f>IF(DAY(DATE(CalendarYear,CalendarMonth,1)-WEEKDAY(DATE(CalendarYear,CalendarMonth,1)))=1,DATE(CalendarYear,CalendarMonth,1)-WEEKDAY(DATE(CalendarYear,CalendarMonth,1))+8,DATE(CalendarYear,CalendarMonth,1)-WEEKDAY(DATE(CalendarYear,CalendarMonth,1))+15)</f>
        <v>41406</v>
      </c>
      <c r="J15" s="145">
        <f>IF(DAY(DATE(CalendarYear,CalendarMonth,1)-WEEKDAY(DATE(CalendarYear,CalendarMonth,1)))=1,DATE(CalendarYear,CalendarMonth,1)-WEEKDAY(DATE(CalendarYear,CalendarMonth,1))+9,DATE(CalendarYear,CalendarMonth,1)-WEEKDAY(DATE(CalendarYear,CalendarMonth,1))+16)</f>
        <v>41407</v>
      </c>
      <c r="K15" s="145">
        <f>IF(DAY(DATE(CalendarYear,CalendarMonth,1)-WEEKDAY(DATE(CalendarYear,CalendarMonth,1)))=1,DATE(CalendarYear,CalendarMonth,1)-WEEKDAY(DATE(CalendarYear,CalendarMonth,1))+10,DATE(CalendarYear,CalendarMonth,1)-WEEKDAY(DATE(CalendarYear,CalendarMonth,1))+17)</f>
        <v>41408</v>
      </c>
      <c r="L15" s="145">
        <f>IF(DAY(DATE(CalendarYear,CalendarMonth,1)-WEEKDAY(DATE(CalendarYear,CalendarMonth,1)))=1,DATE(CalendarYear,CalendarMonth,1)-WEEKDAY(DATE(CalendarYear,CalendarMonth,1))+11,DATE(CalendarYear,CalendarMonth,1)-WEEKDAY(DATE(CalendarYear,CalendarMonth,1))+18)</f>
        <v>41409</v>
      </c>
      <c r="M15" s="145">
        <f>IF(DAY(DATE(CalendarYear,CalendarMonth,1)-WEEKDAY(DATE(CalendarYear,CalendarMonth,1)))=1,DATE(CalendarYear,CalendarMonth,1)-WEEKDAY(DATE(CalendarYear,CalendarMonth,1))+12,DATE(CalendarYear,CalendarMonth,1)-WEEKDAY(DATE(CalendarYear,CalendarMonth,1))+19)</f>
        <v>41410</v>
      </c>
      <c r="N15" s="145">
        <f>IF(DAY(DATE(CalendarYear,CalendarMonth,1)-WEEKDAY(DATE(CalendarYear,CalendarMonth,1)))=1,DATE(CalendarYear,CalendarMonth,1)-WEEKDAY(DATE(CalendarYear,CalendarMonth,1))+13,DATE(CalendarYear,CalendarMonth,1)-WEEKDAY(DATE(CalendarYear,CalendarMonth,1))+20)</f>
        <v>41411</v>
      </c>
      <c r="O15" s="145">
        <f>IF(DAY(DATE(CalendarYear,CalendarMonth,1)-WEEKDAY(DATE(CalendarYear,CalendarMonth,1)))=1,DATE(CalendarYear,CalendarMonth,1)-WEEKDAY(DATE(CalendarYear,CalendarMonth,1))+14,DATE(CalendarYear,CalendarMonth,1)-WEEKDAY(DATE(CalendarYear,CalendarMonth,1))+21)</f>
        <v>41412</v>
      </c>
    </row>
    <row r="16" spans="1:15" ht="19.5" customHeight="1" x14ac:dyDescent="0.2">
      <c r="B16"/>
      <c r="C16"/>
      <c r="D16"/>
      <c r="E16"/>
      <c r="F16" s="143"/>
      <c r="G16" s="144"/>
      <c r="I16" s="145" t="e">
        <f>IF(DAY(JanSun1)=1,JanSun1+8,JanSun1+15)</f>
        <v>#NAME?</v>
      </c>
      <c r="J16" s="145" t="e">
        <f>IF(DAY(JanSun1)=1,JanSun1+9,JanSun1+16)</f>
        <v>#NAME?</v>
      </c>
      <c r="K16" s="145" t="e">
        <f>IF(DAY(JanSun1)=1,JanSun1+10,JanSun1+17)</f>
        <v>#NAME?</v>
      </c>
      <c r="L16" s="145" t="e">
        <f>IF(DAY(JanSun1)=1,JanSun1+11,JanSun1+18)</f>
        <v>#NAME?</v>
      </c>
      <c r="M16" s="145" t="e">
        <f>IF(DAY(JanSun1)=1,JanSun1+12,JanSun1+19)</f>
        <v>#NAME?</v>
      </c>
      <c r="N16" s="145" t="e">
        <f>IF(DAY(JanSun1)=1,JanSun1+13,JanSun1+20)</f>
        <v>#NAME?</v>
      </c>
      <c r="O16" s="145" t="e">
        <f>IF(DAY(JanSun1)=1,JanSun1+14,JanSun1+21)</f>
        <v>#NAME?</v>
      </c>
    </row>
    <row r="17" spans="2:15" ht="19.5" customHeight="1" x14ac:dyDescent="0.2">
      <c r="B17"/>
      <c r="F17" s="143"/>
      <c r="G17" s="144"/>
      <c r="I17" s="145">
        <f>IF(DAY(DATE(CalendarYear,CalendarMonth,1)-WEEKDAY(DATE(CalendarYear,CalendarMonth,1)))=1,DATE(CalendarYear,CalendarMonth,1)-WEEKDAY(DATE(CalendarYear,CalendarMonth,1))+15,DATE(CalendarYear,CalendarMonth,1)-WEEKDAY(DATE(CalendarYear,CalendarMonth,1))+22)</f>
        <v>41413</v>
      </c>
      <c r="J17" s="145">
        <f>IF(DAY(DATE(CalendarYear,CalendarMonth,1)-WEEKDAY(DATE(CalendarYear,CalendarMonth,1)))=1,DATE(CalendarYear,CalendarMonth,1)-WEEKDAY(DATE(CalendarYear,CalendarMonth,1))+16,DATE(CalendarYear,CalendarMonth,1)-WEEKDAY(DATE(CalendarYear,CalendarMonth,1))+23)</f>
        <v>41414</v>
      </c>
      <c r="K17" s="145">
        <f>IF(DAY(DATE(CalendarYear,CalendarMonth,1)-WEEKDAY(DATE(CalendarYear,CalendarMonth,1)))=1,DATE(CalendarYear,CalendarMonth,1)-WEEKDAY(DATE(CalendarYear,CalendarMonth,1))+17,DATE(CalendarYear,CalendarMonth,1)-WEEKDAY(DATE(CalendarYear,CalendarMonth,1))+24)</f>
        <v>41415</v>
      </c>
      <c r="L17" s="145">
        <f>IF(DAY(DATE(CalendarYear,CalendarMonth,1)-WEEKDAY(DATE(CalendarYear,CalendarMonth,1)))=1,DATE(CalendarYear,CalendarMonth,1)-WEEKDAY(DATE(CalendarYear,CalendarMonth,1))+18,DATE(CalendarYear,CalendarMonth,1)-WEEKDAY(DATE(CalendarYear,CalendarMonth,1))+25)</f>
        <v>41416</v>
      </c>
      <c r="M17" s="145">
        <f>IF(DAY(DATE(CalendarYear,CalendarMonth,1)-WEEKDAY(DATE(CalendarYear,CalendarMonth,1)))=1,DATE(CalendarYear,CalendarMonth,1)-WEEKDAY(DATE(CalendarYear,CalendarMonth,1))+19,DATE(CalendarYear,CalendarMonth,1)-WEEKDAY(DATE(CalendarYear,CalendarMonth,1))+26)</f>
        <v>41417</v>
      </c>
      <c r="N17" s="145">
        <f>IF(DAY(DATE(CalendarYear,CalendarMonth,1)-WEEKDAY(DATE(CalendarYear,CalendarMonth,1)))=1,DATE(CalendarYear,CalendarMonth,1)-WEEKDAY(DATE(CalendarYear,CalendarMonth,1))+20,DATE(CalendarYear,CalendarMonth,1)-WEEKDAY(DATE(CalendarYear,CalendarMonth,1))+27)</f>
        <v>41418</v>
      </c>
      <c r="O17" s="145">
        <f>IF(DAY(DATE(CalendarYear,CalendarMonth,1)-WEEKDAY(DATE(CalendarYear,CalendarMonth,1)))=1,DATE(CalendarYear,CalendarMonth,1)-WEEKDAY(DATE(CalendarYear,CalendarMonth,1))+21,DATE(CalendarYear,CalendarMonth,1)-WEEKDAY(DATE(CalendarYear,CalendarMonth,1))+28)</f>
        <v>41419</v>
      </c>
    </row>
    <row r="18" spans="2:15" ht="19.5" customHeight="1" x14ac:dyDescent="0.2">
      <c r="B18"/>
      <c r="F18" s="143"/>
      <c r="G18" s="144"/>
      <c r="I18" s="145" t="e">
        <f>IF(DAY(JanSun1)=1,JanSun1+15,JanSun1+22)</f>
        <v>#NAME?</v>
      </c>
      <c r="J18" s="145" t="e">
        <f>IF(DAY(JanSun1)=1,JanSun1+16,JanSun1+23)</f>
        <v>#NAME?</v>
      </c>
      <c r="K18" s="145" t="e">
        <f>IF(DAY(JanSun1)=1,JanSun1+17,JanSun1+24)</f>
        <v>#NAME?</v>
      </c>
      <c r="L18" s="145" t="e">
        <f>IF(DAY(JanSun1)=1,JanSun1+18,JanSun1+25)</f>
        <v>#NAME?</v>
      </c>
      <c r="M18" s="145" t="e">
        <f>IF(DAY(JanSun1)=1,JanSun1+19,JanSun1+26)</f>
        <v>#NAME?</v>
      </c>
      <c r="N18" s="145" t="e">
        <f>IF(DAY(JanSun1)=1,JanSun1+20,JanSun1+27)</f>
        <v>#NAME?</v>
      </c>
      <c r="O18" s="145" t="e">
        <f>IF(DAY(JanSun1)=1,JanSun1+21,JanSun1+28)</f>
        <v>#NAME?</v>
      </c>
    </row>
    <row r="19" spans="2:15" ht="19.5" customHeight="1" x14ac:dyDescent="0.2">
      <c r="B19"/>
      <c r="F19" s="143"/>
      <c r="G19" s="144"/>
      <c r="I19" s="145">
        <f>IF(DAY(DATE(CalendarYear,CalendarMonth,1)-WEEKDAY(DATE(CalendarYear,CalendarMonth,1)))=1,DATE(CalendarYear,CalendarMonth,1)-WEEKDAY(DATE(CalendarYear,CalendarMonth,1))+22,DATE(CalendarYear,CalendarMonth,1)-WEEKDAY(DATE(CalendarYear,CalendarMonth,1))+29)</f>
        <v>41420</v>
      </c>
      <c r="J19" s="145">
        <f>IF(DAY(DATE(CalendarYear,CalendarMonth,1)-WEEKDAY(DATE(CalendarYear,CalendarMonth,1)))=1,DATE(CalendarYear,CalendarMonth,1)-WEEKDAY(DATE(CalendarYear,CalendarMonth,1))+23,DATE(CalendarYear,CalendarMonth,1)-WEEKDAY(DATE(CalendarYear,CalendarMonth,1))+30)</f>
        <v>41421</v>
      </c>
      <c r="K19" s="145">
        <f>IF(DAY(DATE(CalendarYear,CalendarMonth,1)-WEEKDAY(DATE(CalendarYear,CalendarMonth,1)))=1,DATE(CalendarYear,CalendarMonth,1)-WEEKDAY(DATE(CalendarYear,CalendarMonth,1))+24,DATE(CalendarYear,CalendarMonth,1)-WEEKDAY(DATE(CalendarYear,CalendarMonth,1))+31)</f>
        <v>41422</v>
      </c>
      <c r="L19" s="145">
        <f>IF(DAY(DATE(CalendarYear,CalendarMonth,1)-WEEKDAY(DATE(CalendarYear,CalendarMonth,1)))=1,DATE(CalendarYear,CalendarMonth,1)-WEEKDAY(DATE(CalendarYear,CalendarMonth,1))+25,DATE(CalendarYear,CalendarMonth,1)-WEEKDAY(DATE(CalendarYear,CalendarMonth,1))+32)</f>
        <v>41423</v>
      </c>
      <c r="M19" s="145">
        <f>IF(DAY(DATE(CalendarYear,CalendarMonth,1)-WEEKDAY(DATE(CalendarYear,CalendarMonth,1)))=1,DATE(CalendarYear,CalendarMonth,1)-WEEKDAY(DATE(CalendarYear,CalendarMonth,1))+26,DATE(CalendarYear,CalendarMonth,1)-WEEKDAY(DATE(CalendarYear,CalendarMonth,1))+33)</f>
        <v>41424</v>
      </c>
      <c r="N19" s="145">
        <f>IF(DAY(DATE(CalendarYear,CalendarMonth,1)-WEEKDAY(DATE(CalendarYear,CalendarMonth,1)))=1,DATE(CalendarYear,CalendarMonth,1)-WEEKDAY(DATE(CalendarYear,CalendarMonth,1))+27,DATE(CalendarYear,CalendarMonth,1)-WEEKDAY(DATE(CalendarYear,CalendarMonth,1))+34)</f>
        <v>41425</v>
      </c>
      <c r="O19" s="145">
        <f>IF(DAY(DATE(CalendarYear,CalendarMonth,1)-WEEKDAY(DATE(CalendarYear,CalendarMonth,1)))=1,DATE(CalendarYear,CalendarMonth,1)-WEEKDAY(DATE(CalendarYear,CalendarMonth,1))+28,DATE(CalendarYear,CalendarMonth,1)-WEEKDAY(DATE(CalendarYear,CalendarMonth,1))+35)</f>
        <v>41426</v>
      </c>
    </row>
    <row r="20" spans="2:15" ht="19.5" customHeight="1" x14ac:dyDescent="0.2">
      <c r="B20"/>
      <c r="F20" s="143"/>
      <c r="G20" s="144"/>
      <c r="I20" s="145" t="e">
        <f>IF(DAY(JanSun1)=1,JanSun1+22,JanSun1+29)</f>
        <v>#NAME?</v>
      </c>
      <c r="J20" s="145" t="e">
        <f>IF(DAY(JanSun1)=1,JanSun1+23,JanSun1+30)</f>
        <v>#NAME?</v>
      </c>
      <c r="K20" s="145" t="e">
        <f>IF(DAY(JanSun1)=1,JanSun1+24,JanSun1+31)</f>
        <v>#NAME?</v>
      </c>
      <c r="L20" s="145" t="e">
        <f>IF(DAY(JanSun1)=1,JanSun1+25,JanSun1+32)</f>
        <v>#NAME?</v>
      </c>
      <c r="M20" s="145" t="e">
        <f>IF(DAY(JanSun1)=1,JanSun1+26,JanSun1+33)</f>
        <v>#NAME?</v>
      </c>
      <c r="N20" s="145" t="e">
        <f>IF(DAY(JanSun1)=1,JanSun1+27,JanSun1+34)</f>
        <v>#NAME?</v>
      </c>
      <c r="O20" s="145" t="e">
        <f>IF(DAY(JanSun1)=1,JanSun1+28,JanSun1+35)</f>
        <v>#NAME?</v>
      </c>
    </row>
    <row r="21" spans="2:15" ht="19.5" customHeight="1" x14ac:dyDescent="0.2">
      <c r="B21"/>
      <c r="F21" s="143"/>
      <c r="G21" s="144"/>
      <c r="I21" s="145">
        <f>IF(DAY(DATE(CalendarYear,CalendarMonth,1)-WEEKDAY(DATE(CalendarYear,CalendarMonth,1)))=1,DATE(CalendarYear,CalendarMonth,1)-WEEKDAY(DATE(CalendarYear,CalendarMonth,1))+29,DATE(CalendarYear,CalendarMonth,1)-WEEKDAY(DATE(CalendarYear,CalendarMonth,1))+36)</f>
        <v>41427</v>
      </c>
      <c r="J21" s="145">
        <f>IF(DAY(DATE(CalendarYear,CalendarMonth,1)-WEEKDAY(DATE(CalendarYear,CalendarMonth,1)))=1,DATE(CalendarYear,CalendarMonth,1)-WEEKDAY(DATE(CalendarYear,CalendarMonth,1))+30,DATE(CalendarYear,CalendarMonth,1)-WEEKDAY(DATE(CalendarYear,CalendarMonth,1))+37)</f>
        <v>41428</v>
      </c>
      <c r="K21" s="145">
        <f>IF(DAY(DATE(CalendarYear,CalendarMonth,1)-WEEKDAY(DATE(CalendarYear,CalendarMonth,1)))=1,DATE(CalendarYear,CalendarMonth,1)-WEEKDAY(DATE(CalendarYear,CalendarMonth,1))+31,DATE(CalendarYear,CalendarMonth,1)-WEEKDAY(DATE(CalendarYear,CalendarMonth,1))+38)</f>
        <v>41429</v>
      </c>
      <c r="L21" s="145">
        <f>IF(DAY(DATE(CalendarYear,CalendarMonth,1)-WEEKDAY(DATE(CalendarYear,CalendarMonth,1)))=1,DATE(CalendarYear,CalendarMonth,1)-WEEKDAY(DATE(CalendarYear,CalendarMonth,1))+32,DATE(CalendarYear,CalendarMonth,1)-WEEKDAY(DATE(CalendarYear,CalendarMonth,1))+39)</f>
        <v>41430</v>
      </c>
      <c r="M21" s="145">
        <f>IF(DAY(DATE(CalendarYear,CalendarMonth,1)-WEEKDAY(DATE(CalendarYear,CalendarMonth,1)))=1,DATE(CalendarYear,CalendarMonth,1)-WEEKDAY(DATE(CalendarYear,CalendarMonth,1))+33,DATE(CalendarYear,CalendarMonth,1)-WEEKDAY(DATE(CalendarYear,CalendarMonth,1))+40)</f>
        <v>41431</v>
      </c>
      <c r="N21" s="145">
        <f>IF(DAY(DATE(CalendarYear,CalendarMonth,1)-WEEKDAY(DATE(CalendarYear,CalendarMonth,1)))=1,DATE(CalendarYear,CalendarMonth,1)-WEEKDAY(DATE(CalendarYear,CalendarMonth,1))+34,DATE(CalendarYear,CalendarMonth,1)-WEEKDAY(DATE(CalendarYear,CalendarMonth,1))+41)</f>
        <v>41432</v>
      </c>
      <c r="O21" s="145">
        <f>IF(DAY(DATE(CalendarYear,CalendarMonth,1)-WEEKDAY(DATE(CalendarYear,CalendarMonth,1)))=1,DATE(CalendarYear,CalendarMonth,1)-WEEKDAY(DATE(CalendarYear,CalendarMonth,1))+35,DATE(CalendarYear,CalendarMonth,1)-WEEKDAY(DATE(CalendarYear,CalendarMonth,1))+42)</f>
        <v>41433</v>
      </c>
    </row>
    <row r="22" spans="2:15" ht="19.5" customHeight="1" x14ac:dyDescent="0.2">
      <c r="B22"/>
      <c r="F22" s="143"/>
      <c r="G22" s="144"/>
      <c r="I22" s="145" t="e">
        <f>IF(DAY(JanSun1)=1,JanSun1+29,JanSun1+36)</f>
        <v>#NAME?</v>
      </c>
      <c r="J22" s="145" t="e">
        <f>IF(DAY(JanSun1)=1,JanSun1+30,JanSun1+37)</f>
        <v>#NAME?</v>
      </c>
      <c r="K22" s="145" t="e">
        <f>IF(DAY(JanSun1)=1,JanSun1+31,JanSun1+38)</f>
        <v>#NAME?</v>
      </c>
      <c r="L22" s="145" t="e">
        <f>IF(DAY(JanSun1)=1,JanSun1+32,JanSun1+39)</f>
        <v>#NAME?</v>
      </c>
      <c r="M22" s="145" t="e">
        <f>IF(DAY(JanSun1)=1,JanSun1+33,JanSun1+40)</f>
        <v>#NAME?</v>
      </c>
      <c r="N22" s="145" t="e">
        <f>IF(DAY(JanSun1)=1,JanSun1+34,JanSun1+41)</f>
        <v>#NAME?</v>
      </c>
      <c r="O22" s="145" t="e">
        <f>IF(DAY(JanSun1)=1,JanSun1+35,JanSun1+42)</f>
        <v>#NAME?</v>
      </c>
    </row>
    <row r="23" spans="2:15" ht="19.5" customHeight="1" x14ac:dyDescent="0.2">
      <c r="B23"/>
      <c r="F23" s="102"/>
      <c r="G23" s="78"/>
      <c r="I23"/>
      <c r="J23"/>
      <c r="K23"/>
      <c r="L23"/>
      <c r="M23"/>
    </row>
    <row r="24" spans="2:15" ht="19.5" customHeight="1" x14ac:dyDescent="0.2">
      <c r="B24"/>
      <c r="F24" s="143"/>
      <c r="G24" s="144"/>
      <c r="H24" s="144"/>
      <c r="I24" s="144"/>
      <c r="J24" s="144"/>
      <c r="K24" s="144"/>
      <c r="L24" s="144"/>
      <c r="M24" s="144"/>
      <c r="N24" s="144"/>
      <c r="O24" s="144"/>
    </row>
    <row r="25" spans="2:15" ht="19.5" customHeight="1" x14ac:dyDescent="0.2">
      <c r="B25"/>
      <c r="F25" s="143"/>
      <c r="G25" s="144"/>
      <c r="H25" s="144"/>
      <c r="I25" s="144"/>
      <c r="J25" s="144"/>
      <c r="K25" s="144"/>
      <c r="L25" s="144"/>
      <c r="M25" s="144"/>
      <c r="N25" s="144"/>
      <c r="O25" s="144"/>
    </row>
    <row r="26" spans="2:15" ht="19.5" customHeight="1" x14ac:dyDescent="0.2">
      <c r="B26"/>
      <c r="F26" s="143"/>
      <c r="G26" s="144"/>
      <c r="H26" s="144"/>
      <c r="I26" s="144"/>
      <c r="J26" s="144"/>
      <c r="K26" s="144"/>
      <c r="L26" s="144"/>
      <c r="M26" s="144"/>
      <c r="N26" s="144"/>
      <c r="O26" s="144"/>
    </row>
    <row r="27" spans="2:15" ht="19.5" customHeight="1" x14ac:dyDescent="0.2">
      <c r="B27"/>
      <c r="F27" s="143"/>
      <c r="G27" s="144"/>
      <c r="H27" s="144"/>
      <c r="I27" s="144"/>
      <c r="J27" s="144"/>
      <c r="K27" s="144"/>
      <c r="L27" s="144"/>
      <c r="M27" s="144"/>
      <c r="N27" s="144"/>
      <c r="O27" s="144"/>
    </row>
    <row r="28" spans="2:15" ht="19.5" customHeight="1" x14ac:dyDescent="0.2">
      <c r="B28"/>
      <c r="F28" s="143"/>
      <c r="G28" s="144"/>
      <c r="H28" s="144"/>
      <c r="I28" s="144"/>
      <c r="J28" s="144"/>
      <c r="K28" s="144"/>
      <c r="L28" s="144"/>
      <c r="M28" s="144"/>
      <c r="N28" s="144"/>
      <c r="O28" s="144"/>
    </row>
    <row r="29" spans="2:15" ht="19.5" customHeight="1" x14ac:dyDescent="0.2">
      <c r="B29"/>
      <c r="F29" s="143"/>
      <c r="G29" s="144"/>
      <c r="H29" s="144"/>
      <c r="I29" s="144"/>
      <c r="J29" s="144"/>
      <c r="K29" s="144"/>
      <c r="L29" s="144"/>
      <c r="M29" s="144"/>
      <c r="N29" s="144"/>
      <c r="O29" s="144"/>
    </row>
    <row r="30" spans="2:15" ht="19.5" customHeight="1" x14ac:dyDescent="0.2">
      <c r="B30"/>
      <c r="F30" s="143"/>
      <c r="G30" s="144"/>
      <c r="H30" s="144"/>
      <c r="I30" s="144"/>
      <c r="J30" s="144"/>
      <c r="K30" s="144"/>
      <c r="L30" s="144"/>
      <c r="M30" s="144"/>
      <c r="N30" s="144"/>
      <c r="O30" s="144"/>
    </row>
    <row r="31" spans="2:15" ht="19.5" customHeight="1" x14ac:dyDescent="0.2">
      <c r="B31"/>
      <c r="F31" s="143"/>
      <c r="G31" s="144"/>
      <c r="H31" s="144"/>
      <c r="I31" s="144"/>
      <c r="J31" s="144"/>
      <c r="K31" s="144"/>
      <c r="L31" s="144"/>
      <c r="M31" s="144"/>
      <c r="N31" s="144"/>
      <c r="O31" s="144"/>
    </row>
    <row r="32" spans="2:15" ht="19.5" customHeight="1" x14ac:dyDescent="0.2">
      <c r="B32"/>
      <c r="F32" s="143"/>
      <c r="G32" s="144"/>
      <c r="H32" s="144"/>
      <c r="I32" s="144"/>
      <c r="J32" s="144"/>
      <c r="K32" s="144"/>
      <c r="L32" s="144"/>
      <c r="M32" s="144"/>
      <c r="N32" s="144"/>
      <c r="O32" s="144"/>
    </row>
    <row r="33" spans="2:15" ht="19.5" customHeight="1" x14ac:dyDescent="0.2">
      <c r="B33"/>
      <c r="F33" s="143"/>
      <c r="G33" s="144"/>
      <c r="H33" s="144"/>
      <c r="I33" s="144"/>
      <c r="J33" s="144"/>
      <c r="K33" s="144"/>
      <c r="L33" s="144"/>
      <c r="M33" s="144"/>
      <c r="N33" s="144"/>
      <c r="O33" s="144"/>
    </row>
    <row r="34" spans="2:15" ht="19.5" customHeight="1" x14ac:dyDescent="0.2">
      <c r="B34"/>
      <c r="C34"/>
      <c r="D34"/>
      <c r="E34"/>
      <c r="F34" s="143"/>
      <c r="G34" s="144"/>
      <c r="H34" s="144"/>
      <c r="I34" s="144"/>
      <c r="J34" s="144"/>
      <c r="K34" s="144"/>
      <c r="L34" s="144"/>
      <c r="M34" s="144"/>
      <c r="N34" s="144"/>
      <c r="O34" s="144"/>
    </row>
    <row r="35" spans="2:15" ht="19.5" customHeight="1" x14ac:dyDescent="0.2">
      <c r="B35"/>
      <c r="C35"/>
      <c r="D35"/>
      <c r="E35"/>
      <c r="F35" s="143"/>
      <c r="G35" s="144"/>
      <c r="H35" s="144"/>
      <c r="I35" s="144"/>
      <c r="J35" s="144"/>
      <c r="K35" s="144"/>
      <c r="L35" s="144"/>
      <c r="M35" s="144"/>
      <c r="N35" s="144"/>
      <c r="O35" s="144"/>
    </row>
    <row r="36" spans="2:15" ht="19.5" customHeight="1" x14ac:dyDescent="0.2">
      <c r="B36"/>
      <c r="C36"/>
      <c r="D36"/>
      <c r="E36"/>
      <c r="F36" s="143"/>
      <c r="G36" s="144"/>
      <c r="H36" s="144"/>
      <c r="I36" s="144"/>
      <c r="J36" s="144"/>
      <c r="K36" s="144"/>
      <c r="L36" s="144"/>
      <c r="M36" s="144"/>
      <c r="N36" s="144"/>
      <c r="O36" s="144"/>
    </row>
    <row r="37" spans="2:15" ht="19.5" customHeight="1" x14ac:dyDescent="0.2">
      <c r="B37"/>
      <c r="C37"/>
      <c r="D37"/>
      <c r="E37"/>
      <c r="F37" s="143"/>
      <c r="G37" s="144"/>
      <c r="H37" s="144"/>
      <c r="I37" s="144"/>
      <c r="J37" s="144"/>
      <c r="K37" s="144"/>
      <c r="L37" s="144"/>
      <c r="M37" s="144"/>
      <c r="N37" s="144"/>
      <c r="O37" s="144"/>
    </row>
  </sheetData>
  <mergeCells count="70">
    <mergeCell ref="F16:G16"/>
    <mergeCell ref="F17:G17"/>
    <mergeCell ref="F18:G18"/>
    <mergeCell ref="F19:G19"/>
    <mergeCell ref="F20:G20"/>
    <mergeCell ref="F11:G11"/>
    <mergeCell ref="F12:G12"/>
    <mergeCell ref="F13:G13"/>
    <mergeCell ref="F14:G14"/>
    <mergeCell ref="F15:G15"/>
    <mergeCell ref="N8:O9"/>
    <mergeCell ref="I8:M9"/>
    <mergeCell ref="I11:I12"/>
    <mergeCell ref="J11:J12"/>
    <mergeCell ref="K11:K12"/>
    <mergeCell ref="L11:L12"/>
    <mergeCell ref="M11:M12"/>
    <mergeCell ref="N11:N12"/>
    <mergeCell ref="M17:M18"/>
    <mergeCell ref="N17:N18"/>
    <mergeCell ref="O17:O18"/>
    <mergeCell ref="M19:M20"/>
    <mergeCell ref="O11:O12"/>
    <mergeCell ref="N19:N20"/>
    <mergeCell ref="O19:O20"/>
    <mergeCell ref="N13:N14"/>
    <mergeCell ref="O13:O14"/>
    <mergeCell ref="N15:N16"/>
    <mergeCell ref="O15:O16"/>
    <mergeCell ref="I17:I18"/>
    <mergeCell ref="J17:J18"/>
    <mergeCell ref="K17:K18"/>
    <mergeCell ref="L17:L18"/>
    <mergeCell ref="I19:I20"/>
    <mergeCell ref="J19:J20"/>
    <mergeCell ref="K19:K20"/>
    <mergeCell ref="L19:L20"/>
    <mergeCell ref="I15:I16"/>
    <mergeCell ref="J15:J16"/>
    <mergeCell ref="K15:K16"/>
    <mergeCell ref="L15:L16"/>
    <mergeCell ref="M15:M16"/>
    <mergeCell ref="I13:I14"/>
    <mergeCell ref="J13:J14"/>
    <mergeCell ref="K13:K14"/>
    <mergeCell ref="L13:L14"/>
    <mergeCell ref="M13:M14"/>
    <mergeCell ref="F21:G21"/>
    <mergeCell ref="F22:G22"/>
    <mergeCell ref="F28:O28"/>
    <mergeCell ref="F29:O29"/>
    <mergeCell ref="F30:O30"/>
    <mergeCell ref="N21:N22"/>
    <mergeCell ref="O21:O22"/>
    <mergeCell ref="F24:O24"/>
    <mergeCell ref="F25:O25"/>
    <mergeCell ref="F26:O26"/>
    <mergeCell ref="F27:O27"/>
    <mergeCell ref="I21:I22"/>
    <mergeCell ref="J21:J22"/>
    <mergeCell ref="K21:K22"/>
    <mergeCell ref="L21:L22"/>
    <mergeCell ref="M21:M22"/>
    <mergeCell ref="F36:O36"/>
    <mergeCell ref="F37:O37"/>
    <mergeCell ref="F31:O31"/>
    <mergeCell ref="F32:O32"/>
    <mergeCell ref="F33:O33"/>
    <mergeCell ref="F34:O34"/>
    <mergeCell ref="F35:O35"/>
  </mergeCells>
  <conditionalFormatting sqref="I11:O22">
    <cfRule type="expression" dxfId="9" priority="1">
      <formula>AND(VLOOKUP(I11,DueDate,1,FALSE)=I11,VLOOKUP(I11,DueDate,2,FALSE)=1)</formula>
    </cfRule>
    <cfRule type="expression" dxfId="8" priority="5">
      <formula>AND(VLOOKUP(I11,DueDate,1,FALSE)=I11,VLOOKUP(I11,DueDate,2,FALSE)&lt;&gt;1)</formula>
    </cfRule>
  </conditionalFormatting>
  <conditionalFormatting sqref="I11:N12">
    <cfRule type="expression" dxfId="7" priority="4">
      <formula>DAY(I11)&gt;8</formula>
    </cfRule>
  </conditionalFormatting>
  <conditionalFormatting sqref="I19:O22">
    <cfRule type="expression" dxfId="6" priority="2">
      <formula>AND(DAY(I19)&gt;=1,DAY(I19)&lt;=15)</formula>
    </cfRule>
  </conditionalFormatting>
  <conditionalFormatting sqref="D11:D15">
    <cfRule type="dataBar" priority="38">
      <dataBar>
        <cfvo type="min"/>
        <cfvo type="max"/>
        <color theme="4" tint="-0.249977111117893"/>
      </dataBar>
      <extLst>
        <ext xmlns:x14="http://schemas.microsoft.com/office/spreadsheetml/2009/9/main" uri="{B025F937-C7B1-47D3-B67F-A62EFF666E3E}">
          <x14:id>{9C5AD83D-CE9B-49DC-80C8-2A10BE02F676}</x14:id>
        </ext>
      </extLst>
    </cfRule>
  </conditionalFormatting>
  <dataValidations count="3">
    <dataValidation type="list" allowBlank="1" showInputMessage="1" showErrorMessage="1" errorTitle="Invalid Month" error="Please select a month from the drop down list." sqref="I8:M9">
      <formula1>"January, February, March, April, May, June,July,August,September,October,November,December"</formula1>
    </dataValidation>
    <dataValidation type="list" allowBlank="1" showInputMessage="1" showErrorMessage="1" errorTitle="Invalid List Item" error="If you need to add a new percentage to this list, you can add new list items to the % Complete Lookup column on worksheet named Lookup Lists." sqref="D11:D15">
      <formula1>"0%,25%,50%,75%,100%"</formula1>
    </dataValidation>
    <dataValidation allowBlank="1" sqref="C11:C15"/>
  </dataValidations>
  <printOptions horizontalCentered="1" verticalCentered="1"/>
  <pageMargins left="0.19685039370078741" right="0.19685039370078741" top="0.39370078740157483" bottom="0.39370078740157483" header="0.39370078740157483" footer="0.39370078740157483"/>
  <pageSetup scale="7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7" r:id="rId4" name="Year Selection Spinner">
              <controlPr defaultSize="0" print="0" autoPict="0" altText="Spinner control. Use spinner to change calendar year or type desired year in cell L2 ">
                <anchor moveWithCells="1">
                  <from>
                    <xdr:col>15</xdr:col>
                    <xdr:colOff>47625</xdr:colOff>
                    <xdr:row>7</xdr:row>
                    <xdr:rowOff>28575</xdr:rowOff>
                  </from>
                  <to>
                    <xdr:col>15</xdr:col>
                    <xdr:colOff>171450</xdr:colOff>
                    <xdr:row>8</xdr:row>
                    <xdr:rowOff>142875</xdr:rowOff>
                  </to>
                </anchor>
              </controlPr>
            </control>
          </mc:Choice>
        </mc:AlternateContent>
      </controls>
    </mc:Choice>
  </mc:AlternateContent>
  <tableParts count="1">
    <tablePart r:id="rId5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C5AD83D-CE9B-49DC-80C8-2A10BE02F676}">
            <x14:dataBar minLength="0" maxLength="100">
              <x14:cfvo type="autoMin"/>
              <x14:cfvo type="autoMax"/>
              <x14:negativeFillColor rgb="FFFF0000"/>
              <x14:axisColor rgb="FF000000"/>
            </x14:dataBar>
          </x14:cfRule>
          <xm:sqref>D11:D15</xm:sqref>
        </x14:conditionalFormatting>
        <x14:conditionalFormatting xmlns:xm="http://schemas.microsoft.com/office/excel/2006/main">
          <x14:cfRule type="iconSet" priority="39" id="{5EAE2E71-AE76-41CD-B7C1-B3F754A57B16}">
            <x14:iconSet iconSet="3Symbols2" showValue="0" custom="1">
              <x14:cfvo type="percent">
                <xm:f>0</xm:f>
              </x14:cfvo>
              <x14:cfvo type="num">
                <xm:f>2</xm:f>
              </x14:cfvo>
              <x14:cfvo type="num">
                <xm:f>3</xm:f>
              </x14:cfvo>
              <x14:cfIcon iconSet="3Symbols2" iconId="2"/>
              <x14:cfIcon iconSet="NoIcons" iconId="0"/>
              <x14:cfIcon iconSet="3Symbols2" iconId="0"/>
            </x14:iconSet>
          </x14:cfRule>
          <xm:sqref>E11:E15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7"/>
    <pageSetUpPr autoPageBreaks="0" fitToPage="1"/>
  </sheetPr>
  <dimension ref="A1:AE32"/>
  <sheetViews>
    <sheetView showGridLines="0" zoomScale="90" zoomScaleNormal="90" workbookViewId="0"/>
  </sheetViews>
  <sheetFormatPr defaultColWidth="9.28515625" defaultRowHeight="12.75" x14ac:dyDescent="0.2"/>
  <cols>
    <col min="1" max="29" width="2.85546875" style="4" customWidth="1"/>
    <col min="30" max="30" width="12.28515625" style="5" customWidth="1"/>
    <col min="31" max="31" width="33" style="4" customWidth="1"/>
    <col min="32" max="16384" width="9.28515625" style="4"/>
  </cols>
  <sheetData>
    <row r="1" spans="1:31" ht="14.25" customHeight="1" x14ac:dyDescent="0.2"/>
    <row r="2" spans="1:31" ht="46.5" x14ac:dyDescent="0.7">
      <c r="H2" s="33"/>
      <c r="I2" s="33"/>
      <c r="J2" s="33"/>
      <c r="K2" s="33" t="s">
        <v>0</v>
      </c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</row>
    <row r="8" spans="1:31" ht="15.75" customHeight="1" x14ac:dyDescent="0.2"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</row>
    <row r="9" spans="1:31" ht="15.75" customHeight="1" x14ac:dyDescent="0.2">
      <c r="A9" s="37" t="s">
        <v>38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34"/>
      <c r="M9" s="34"/>
      <c r="P9"/>
      <c r="Q9"/>
      <c r="R9"/>
      <c r="S9"/>
      <c r="T9"/>
      <c r="U9"/>
      <c r="V9"/>
      <c r="W9"/>
      <c r="X9"/>
      <c r="Y9"/>
      <c r="Z9"/>
      <c r="AA9"/>
      <c r="AC9" s="57" t="s">
        <v>48</v>
      </c>
      <c r="AD9" s="99" t="s">
        <v>27</v>
      </c>
      <c r="AE9"/>
    </row>
    <row r="10" spans="1:31" ht="37.5" customHeight="1" x14ac:dyDescent="0.2">
      <c r="A10" s="154"/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00"/>
      <c r="AE10" s="35"/>
    </row>
    <row r="11" spans="1:31" ht="15" customHeight="1" x14ac:dyDescent="0.2">
      <c r="A11" s="8"/>
      <c r="B11" s="6"/>
      <c r="C11" s="6"/>
      <c r="D11" s="7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155"/>
      <c r="AE11" s="156"/>
    </row>
    <row r="12" spans="1:31" ht="15" customHeight="1" x14ac:dyDescent="0.2">
      <c r="A12" s="8"/>
      <c r="B12" s="6"/>
      <c r="C12" s="6"/>
      <c r="D12" s="7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152"/>
      <c r="AE12" s="153"/>
    </row>
    <row r="13" spans="1:31" ht="15" customHeight="1" x14ac:dyDescent="0.2">
      <c r="A13" s="8"/>
      <c r="B13" s="6"/>
      <c r="C13" s="6"/>
      <c r="D13" s="7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152"/>
      <c r="AE13" s="153"/>
    </row>
    <row r="14" spans="1:31" ht="15" customHeight="1" x14ac:dyDescent="0.2">
      <c r="A14" s="8"/>
      <c r="B14" s="6"/>
      <c r="C14" s="6"/>
      <c r="D14" s="7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152"/>
      <c r="AE14" s="153"/>
    </row>
    <row r="15" spans="1:31" ht="15" customHeight="1" x14ac:dyDescent="0.2">
      <c r="A15" s="8"/>
      <c r="B15" s="6"/>
      <c r="C15" s="6"/>
      <c r="D15" s="7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152"/>
      <c r="AE15" s="153"/>
    </row>
    <row r="16" spans="1:31" ht="15" customHeight="1" x14ac:dyDescent="0.2">
      <c r="A16" s="8"/>
      <c r="B16" s="6"/>
      <c r="C16" s="6"/>
      <c r="D16" s="7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152"/>
      <c r="AE16" s="153"/>
    </row>
    <row r="17" spans="1:31" ht="15" customHeight="1" x14ac:dyDescent="0.2">
      <c r="A17" s="8"/>
      <c r="B17" s="6"/>
      <c r="C17" s="6"/>
      <c r="D17" s="7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152"/>
      <c r="AE17" s="153"/>
    </row>
    <row r="18" spans="1:31" ht="15" customHeight="1" x14ac:dyDescent="0.2">
      <c r="A18" s="8"/>
      <c r="B18" s="6"/>
      <c r="C18" s="6"/>
      <c r="D18" s="7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152"/>
      <c r="AE18" s="153"/>
    </row>
    <row r="19" spans="1:31" ht="15" customHeight="1" x14ac:dyDescent="0.2">
      <c r="A19" s="8"/>
      <c r="B19" s="6"/>
      <c r="C19" s="6"/>
      <c r="D19" s="7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152"/>
      <c r="AE19" s="153"/>
    </row>
    <row r="20" spans="1:31" ht="15" customHeight="1" x14ac:dyDescent="0.2">
      <c r="A20" s="8"/>
      <c r="B20" s="6"/>
      <c r="C20" s="6"/>
      <c r="D20" s="7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152"/>
      <c r="AE20" s="153"/>
    </row>
    <row r="21" spans="1:31" ht="15" customHeight="1" x14ac:dyDescent="0.2">
      <c r="A21" s="8"/>
      <c r="B21" s="6"/>
      <c r="C21" s="6"/>
      <c r="D21" s="7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152"/>
      <c r="AE21" s="153"/>
    </row>
    <row r="22" spans="1:31" ht="15" customHeight="1" x14ac:dyDescent="0.2">
      <c r="A22" s="8"/>
      <c r="B22" s="6"/>
      <c r="C22" s="6"/>
      <c r="D22" s="7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152"/>
      <c r="AE22" s="153"/>
    </row>
    <row r="23" spans="1:31" ht="15" customHeight="1" x14ac:dyDescent="0.2">
      <c r="A23" s="8"/>
      <c r="B23" s="6"/>
      <c r="C23" s="6"/>
      <c r="D23" s="7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152"/>
      <c r="AE23" s="153"/>
    </row>
    <row r="24" spans="1:31" ht="15" customHeight="1" x14ac:dyDescent="0.2">
      <c r="A24" s="8"/>
      <c r="B24" s="6"/>
      <c r="C24" s="6"/>
      <c r="D24" s="7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152"/>
      <c r="AE24" s="153"/>
    </row>
    <row r="25" spans="1:31" ht="15" customHeight="1" x14ac:dyDescent="0.2">
      <c r="A25" s="8"/>
      <c r="B25" s="6"/>
      <c r="C25" s="6"/>
      <c r="D25" s="7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152"/>
      <c r="AE25" s="153"/>
    </row>
    <row r="26" spans="1:31" ht="15" customHeight="1" x14ac:dyDescent="0.2">
      <c r="A26" s="8"/>
      <c r="B26" s="6"/>
      <c r="C26" s="6"/>
      <c r="D26" s="7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152"/>
      <c r="AE26" s="153"/>
    </row>
    <row r="27" spans="1:31" ht="15" customHeight="1" x14ac:dyDescent="0.2">
      <c r="A27" s="8"/>
      <c r="B27" s="6"/>
      <c r="C27" s="6"/>
      <c r="D27" s="7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152"/>
      <c r="AE27" s="153"/>
    </row>
    <row r="28" spans="1:31" ht="15" customHeight="1" x14ac:dyDescent="0.2">
      <c r="A28" s="8"/>
      <c r="B28" s="6"/>
      <c r="C28" s="6"/>
      <c r="D28" s="7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152"/>
      <c r="AE28" s="153"/>
    </row>
    <row r="29" spans="1:31" ht="15" customHeight="1" x14ac:dyDescent="0.2">
      <c r="A29" s="8"/>
      <c r="B29" s="6"/>
      <c r="C29" s="6"/>
      <c r="D29" s="7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152"/>
      <c r="AE29" s="153"/>
    </row>
    <row r="30" spans="1:31" ht="15" customHeight="1" x14ac:dyDescent="0.2">
      <c r="A30" s="8"/>
      <c r="B30" s="6"/>
      <c r="C30" s="6"/>
      <c r="D30" s="7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152"/>
      <c r="AE30" s="153"/>
    </row>
    <row r="31" spans="1:31" ht="15" customHeight="1" x14ac:dyDescent="0.2">
      <c r="A31" s="8"/>
      <c r="B31" s="6"/>
      <c r="C31" s="6"/>
      <c r="D31" s="7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152"/>
      <c r="AE31" s="153"/>
    </row>
    <row r="32" spans="1:31" ht="15" customHeight="1" x14ac:dyDescent="0.2">
      <c r="A32" s="8"/>
      <c r="B32" s="6"/>
      <c r="C32" s="6"/>
      <c r="D32" s="7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152"/>
      <c r="AE32" s="153"/>
    </row>
  </sheetData>
  <mergeCells count="12">
    <mergeCell ref="AD31:AE32"/>
    <mergeCell ref="A10:AC10"/>
    <mergeCell ref="AD23:AE24"/>
    <mergeCell ref="AD25:AE26"/>
    <mergeCell ref="AD27:AE28"/>
    <mergeCell ref="AD29:AE30"/>
    <mergeCell ref="AD13:AE14"/>
    <mergeCell ref="AD15:AE16"/>
    <mergeCell ref="AD17:AE18"/>
    <mergeCell ref="AD19:AE20"/>
    <mergeCell ref="AD21:AE22"/>
    <mergeCell ref="AD11:AE12"/>
  </mergeCells>
  <printOptions horizontalCentered="1" verticalCentered="1"/>
  <pageMargins left="0.19685039370078741" right="0.19685039370078741" top="0.39370078740157483" bottom="0.39370078740157483" header="0.39370078740157483" footer="0.39370078740157483"/>
  <pageSetup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57259A09-0549-40A6-A8D7-03C825FFBB4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Plant Inventory</vt:lpstr>
      <vt:lpstr>Seed Starting Log</vt:lpstr>
      <vt:lpstr>Task List</vt:lpstr>
      <vt:lpstr>Garden Planning Grid</vt:lpstr>
      <vt:lpstr>CalendarYear</vt:lpstr>
      <vt:lpstr>DueDate</vt:lpstr>
      <vt:lpstr>Month</vt:lpstr>
      <vt:lpstr>TransplantDate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Jan Reynders</dc:creator>
  <cp:keywords/>
  <cp:lastModifiedBy>Jan Reynders</cp:lastModifiedBy>
  <cp:lastPrinted>2015-08-23T00:43:44Z</cp:lastPrinted>
  <dcterms:created xsi:type="dcterms:W3CDTF">2015-05-01T14:38:34Z</dcterms:created>
  <dcterms:modified xsi:type="dcterms:W3CDTF">2015-08-24T10:43:48Z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TC039345379991</vt:lpwstr>
  </property>
</Properties>
</file>